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540" windowHeight="3645" activeTab="7"/>
  </bookViews>
  <sheets>
    <sheet name="1" sheetId="1" r:id="rId1"/>
    <sheet name="2" sheetId="2" r:id="rId2"/>
    <sheet name="1-2" sheetId="3" r:id="rId3"/>
    <sheet name="2-2" sheetId="4" r:id="rId4"/>
    <sheet name="3" sheetId="5" r:id="rId5"/>
    <sheet name="1-3" sheetId="6" r:id="rId6"/>
    <sheet name="4" sheetId="7" r:id="rId7"/>
    <sheet name="1-4" sheetId="8" r:id="rId8"/>
  </sheets>
  <definedNames>
    <definedName name="_xlnm.Print_Area" localSheetId="7">'1-4'!$A$1:$F$117</definedName>
    <definedName name="_xlnm.Print_Area" localSheetId="1">'2'!$A$1:$C$65</definedName>
    <definedName name="_xlnm.Print_Area" localSheetId="4">'3'!$A$1:$C$20</definedName>
    <definedName name="_xlnm.Print_Area" localSheetId="6">'4'!$A$1:$E$67</definedName>
    <definedName name="_xlnm.Print_Titles" localSheetId="2">'1-2'!$1:$6</definedName>
    <definedName name="_xlnm.Print_Titles" localSheetId="7">'1-4'!$1:$6</definedName>
    <definedName name="_xlnm.Print_Titles" localSheetId="1">'2'!$1:$6</definedName>
    <definedName name="_xlnm.Print_Titles" localSheetId="6">'4'!$1:$7</definedName>
  </definedNames>
  <calcPr fullCalcOnLoad="1"/>
</workbook>
</file>

<file path=xl/comments7.xml><?xml version="1.0" encoding="utf-8"?>
<comments xmlns="http://schemas.openxmlformats.org/spreadsheetml/2006/main">
  <authors>
    <author>wael idais</author>
  </authors>
  <commentList>
    <comment ref="B36" authorId="0">
      <text>
        <r>
          <rPr>
            <b/>
            <sz val="9"/>
            <rFont val="Tahoma"/>
            <family val="2"/>
          </rPr>
          <t>wael idais:</t>
        </r>
        <r>
          <rPr>
            <sz val="9"/>
            <rFont val="Tahoma"/>
            <family val="2"/>
          </rPr>
          <t xml:space="preserve">
مؤسسة عُمان  للصحافة والنشر والإعلان / الهيئة العامة للمخازن والاحتياطي الغذائي / مؤسسات أخرى / هيئة تقنية المعلومات / الهيئة العامة للكهرباء والمياه / صندوق الرفد</t>
        </r>
      </text>
    </comment>
  </commentList>
</comments>
</file>

<file path=xl/sharedStrings.xml><?xml version="1.0" encoding="utf-8"?>
<sst xmlns="http://schemas.openxmlformats.org/spreadsheetml/2006/main" count="532" uniqueCount="365">
  <si>
    <t>رقم</t>
  </si>
  <si>
    <t>البيان</t>
  </si>
  <si>
    <t>الميزانية</t>
  </si>
  <si>
    <t>وزارة التجارة والصناعة</t>
  </si>
  <si>
    <t>وزارة البلديات الاقليمية وموارد المياه</t>
  </si>
  <si>
    <t>اللجنة العليا للاحتفالات بالعيد الوطني</t>
  </si>
  <si>
    <t>وزارة الخدمة المدنية</t>
  </si>
  <si>
    <t>جامعة السلطان قابوس والمستشفى التعليمي</t>
  </si>
  <si>
    <t>وزارة الشؤون الرياضية</t>
  </si>
  <si>
    <t>الهيئة العامة للصناعات الحرفية</t>
  </si>
  <si>
    <t>وزارة السياحة</t>
  </si>
  <si>
    <t>وزارة البيئة والشؤون المناخية</t>
  </si>
  <si>
    <t>الهيئة العامة للكهرباء والمياه</t>
  </si>
  <si>
    <t>1)</t>
  </si>
  <si>
    <t>وزارة الخارجيـــــة</t>
  </si>
  <si>
    <t>جملة قطاع الخدمات العامة</t>
  </si>
  <si>
    <t>3)</t>
  </si>
  <si>
    <t>4)</t>
  </si>
  <si>
    <t>وزارة التربية والتعليم</t>
  </si>
  <si>
    <t>جملة قطاع التعليم</t>
  </si>
  <si>
    <t>5)</t>
  </si>
  <si>
    <t>جملة قطاع الصحة</t>
  </si>
  <si>
    <t>6)</t>
  </si>
  <si>
    <t>جملة قطاع الضمان والرعاية الاجتماعية</t>
  </si>
  <si>
    <t>7)</t>
  </si>
  <si>
    <t>مكتب وزير الدولة ومحافظ ظفار</t>
  </si>
  <si>
    <t>جملة قطاع الاسكان</t>
  </si>
  <si>
    <t>8)</t>
  </si>
  <si>
    <t>9)</t>
  </si>
  <si>
    <t>وزارة النفط والغاز</t>
  </si>
  <si>
    <t>جملة قطاع الطاقة والوقود</t>
  </si>
  <si>
    <t>10)</t>
  </si>
  <si>
    <t>12)</t>
  </si>
  <si>
    <t>جملة قطاع النقل والإتصالات</t>
  </si>
  <si>
    <t>13)</t>
  </si>
  <si>
    <t>احتياطي مخصص</t>
  </si>
  <si>
    <t>جدول رقم (4)</t>
  </si>
  <si>
    <t>المصروفات</t>
  </si>
  <si>
    <t xml:space="preserve">ديـــوان البـــلاط السلطانــــي </t>
  </si>
  <si>
    <t>شـــؤون البــلاط السلطانــــي</t>
  </si>
  <si>
    <t>وزارة الشؤون القانونيــــــة</t>
  </si>
  <si>
    <t xml:space="preserve">وزارة الماليـــــــــــــــــــــــــــة </t>
  </si>
  <si>
    <t>وزارة الخارجيــــــــــــــــــــة</t>
  </si>
  <si>
    <t>وزارة الداخليــــــــــــــــــــــة</t>
  </si>
  <si>
    <t>وزارة التجــارة والصناعـــة</t>
  </si>
  <si>
    <t>وزارة النفــــط والغـــــــــــاز</t>
  </si>
  <si>
    <t xml:space="preserve">وزارة العـــــــــــــــــــــــــــدل </t>
  </si>
  <si>
    <t>وزارة الصحـــــــــــــــــــــــــة</t>
  </si>
  <si>
    <t>وزارة التربيـة والتعليـــــــم</t>
  </si>
  <si>
    <t>وزارة التنمية الإجتماعيـة</t>
  </si>
  <si>
    <t>وزارة التراث والثقافـــة</t>
  </si>
  <si>
    <t>وزارة  النقـــــــــل والإتصــــالات</t>
  </si>
  <si>
    <t xml:space="preserve">وزارة الإسكــــــــــــان </t>
  </si>
  <si>
    <t>اللجنه العليا للاحتفالات بالعيد الوطني</t>
  </si>
  <si>
    <t>مكتب وزير الدولة ومحافظ ظفـــار</t>
  </si>
  <si>
    <t>مجلـــــــس المناقصـــــــــــات</t>
  </si>
  <si>
    <t>مجلـــــــس الشـــــــــــــــورى</t>
  </si>
  <si>
    <t>وزارة الخدمـــــة المدنيــــــة</t>
  </si>
  <si>
    <t xml:space="preserve">موازنات الفائض والدعم </t>
  </si>
  <si>
    <t>وزارة الشـؤون الرياضيـة</t>
  </si>
  <si>
    <t>وزارة التعليــــم العالــــي</t>
  </si>
  <si>
    <t>مجلـــــــس الدولــــــــــــــــة</t>
  </si>
  <si>
    <t>الإدعــــــــاء العـــــــــــــــــام</t>
  </si>
  <si>
    <t>مجلس البحث العلمي</t>
  </si>
  <si>
    <t>وزارة القـــــــوى العاملــــــة</t>
  </si>
  <si>
    <t>هيئة الوثائق والمحفوظات الوطنية</t>
  </si>
  <si>
    <t>احتياطــــي مخصــــــــــص</t>
  </si>
  <si>
    <t>جدول رقم (4/ 1)</t>
  </si>
  <si>
    <t>تقديرات المصروفات الجارية والرأسمالية حسب التخصصات الوظيفية</t>
  </si>
  <si>
    <t>شؤون البلاط السلطاني</t>
  </si>
  <si>
    <t xml:space="preserve">وزارة الماليـــــــــــــة </t>
  </si>
  <si>
    <t>مجلــس المناقصـــات</t>
  </si>
  <si>
    <t>مجلـــس الشــــورى</t>
  </si>
  <si>
    <t>مجلس الدولـــــــة</t>
  </si>
  <si>
    <t>وزارة الداخلية</t>
  </si>
  <si>
    <t xml:space="preserve">وزارة العـــــدل </t>
  </si>
  <si>
    <t>الإدعاء العــــام</t>
  </si>
  <si>
    <t>وزارة التعليم العالــي</t>
  </si>
  <si>
    <t>قطاع الصحة:</t>
  </si>
  <si>
    <t>وزارة الصحــــــة</t>
  </si>
  <si>
    <t>قطاع الضمان والرعاية الاجتماعية:</t>
  </si>
  <si>
    <t>وزارة التنمية الإجتماعية</t>
  </si>
  <si>
    <t>ديوان البلاط السلطاني ويشمل:</t>
  </si>
  <si>
    <t>ـ  بلدية مسقط</t>
  </si>
  <si>
    <t>ـ  مكتب مستشار جلالة السلطان للشؤون البيئية</t>
  </si>
  <si>
    <t>من 12101 الى 12104</t>
  </si>
  <si>
    <t>من 12301 الى 12306 و12308</t>
  </si>
  <si>
    <t>ديوان البلاط السلطاني:</t>
  </si>
  <si>
    <t>وزارة التراث والثقافة</t>
  </si>
  <si>
    <t>هيئة تقنية المعلومات</t>
  </si>
  <si>
    <t>الهيئة العامة للمخازن والاحتياطي الغذائي</t>
  </si>
  <si>
    <t>الهيئة العامة لحماية المستهلك</t>
  </si>
  <si>
    <t>هيئة المنطقة الاقتصادية الخاصة بالدقم</t>
  </si>
  <si>
    <t>ـ  بلدية صحار</t>
  </si>
  <si>
    <t>جهاز الرقابة المالية والإدارية للدولة</t>
  </si>
  <si>
    <t>الهيئة العامة لترويج الاستثمار وتنمية الصادرات</t>
  </si>
  <si>
    <t>جملة قطاع الزراعة والثروة السمكية</t>
  </si>
  <si>
    <t>مكتب نائب رئيس الوزراء لشؤون مجلس الوزراء</t>
  </si>
  <si>
    <t>مؤسسات أخرى</t>
  </si>
  <si>
    <t>جملة قطاع الامن والنظام العام</t>
  </si>
  <si>
    <t>ـ مكتب مستشار جلالة السلطان للشؤون الثقافية</t>
  </si>
  <si>
    <t>الهيئة العامة للإذاعة والتلفزيون</t>
  </si>
  <si>
    <t>منحة نهاية الخدمة لموظفي الحكومة</t>
  </si>
  <si>
    <t>وزارة المالية (مخصصات أخرى)</t>
  </si>
  <si>
    <t>وزارة الزراعة والثروة السمكية</t>
  </si>
  <si>
    <t>الهيئة العامة للطيران المدني</t>
  </si>
  <si>
    <t>المجلس الأعلى للتخطيط</t>
  </si>
  <si>
    <t xml:space="preserve">وزارة الزراعة والثروة السمكية </t>
  </si>
  <si>
    <t>الهيئة العامة لسجل القوى العاملة</t>
  </si>
  <si>
    <t>مشروع جامعة عُمان (المصروفات التأسيسية)</t>
  </si>
  <si>
    <t>الهيئة العمانية للاعتماد الاكاديمي</t>
  </si>
  <si>
    <t>تقديرات المصروفات الجارية والرأسمالية</t>
  </si>
  <si>
    <t xml:space="preserve">للوزارات المدنية والوحدات الحكومية والهيئات العامة </t>
  </si>
  <si>
    <t>قطاع الثقافة والشؤون الدينية:</t>
  </si>
  <si>
    <t>مجلس الشؤون الإدارية للقضاء (المحاكم والأمانة العامة للمجلس)</t>
  </si>
  <si>
    <t>محكمة القضاء الإداري</t>
  </si>
  <si>
    <t>جملة قطاع الثقافة والشؤون الدينية</t>
  </si>
  <si>
    <t>ـ  مكتب حفظ البيئة</t>
  </si>
  <si>
    <t>مجلس الدولة (اللجنة الوطنية للشباب)</t>
  </si>
  <si>
    <t>ـ مكتب مستشارجلالة السلطان لشؤون التخطيط الاقتصادي</t>
  </si>
  <si>
    <t>محافظة مسقط</t>
  </si>
  <si>
    <t>محافظة مسـقط</t>
  </si>
  <si>
    <t>الهيئة العامة لتنمية المؤسسات الصغيرة والمتوسطة</t>
  </si>
  <si>
    <t>صندوق الرفد</t>
  </si>
  <si>
    <t>الهيئة العامة للتعدين</t>
  </si>
  <si>
    <t>جدول رقم (1)</t>
  </si>
  <si>
    <t>البيــــــان</t>
  </si>
  <si>
    <t>تقديرات الميزانية</t>
  </si>
  <si>
    <t>أولاً :</t>
  </si>
  <si>
    <t>1)  صافي إيرادات النفط</t>
  </si>
  <si>
    <t xml:space="preserve">2)   ايرادات الغـــــــــــــاز       </t>
  </si>
  <si>
    <t>جدول رقم (2)</t>
  </si>
  <si>
    <t xml:space="preserve">4)   ايـرادات رأسماليــة                        </t>
  </si>
  <si>
    <t xml:space="preserve">5) استردادات رأسماليـة        </t>
  </si>
  <si>
    <t>ثانياً :</t>
  </si>
  <si>
    <t xml:space="preserve">7)  مصروفــــات الـــــوزارات المدنيــة                      </t>
  </si>
  <si>
    <t xml:space="preserve">8)  مصروفات إنتاج النفط    </t>
  </si>
  <si>
    <t xml:space="preserve">9)  مصروفات إنتاج الغـــــاز   </t>
  </si>
  <si>
    <t xml:space="preserve">10) فوائــــد علــى القروض   </t>
  </si>
  <si>
    <t xml:space="preserve">       جملة المصروفات الجارية </t>
  </si>
  <si>
    <t xml:space="preserve">11) المصروفـات الانمائيـة   </t>
  </si>
  <si>
    <t xml:space="preserve">13) المصروفـات الرأسمالية للـوزارات المدنيـة   </t>
  </si>
  <si>
    <t xml:space="preserve">14) مصروفات إنتاج النفط   </t>
  </si>
  <si>
    <t xml:space="preserve">15)  مصروفـات إنتـاج الغـاز   </t>
  </si>
  <si>
    <t xml:space="preserve">       جملة المصروفات الاستثمارية </t>
  </si>
  <si>
    <t>جملة المساهمات والنفقات الأخرى</t>
  </si>
  <si>
    <t>ثالثاً :</t>
  </si>
  <si>
    <t>ـ القروض المتوقع استلامها</t>
  </si>
  <si>
    <t>ـ القروض المتوقع سدادها</t>
  </si>
  <si>
    <t>جملة وسائل التمويل</t>
  </si>
  <si>
    <t>تقديرات الايرادات الجارية للوزارات المدنية والوحدات الحكومية</t>
  </si>
  <si>
    <t>الايرادات</t>
  </si>
  <si>
    <t>المقدرة</t>
  </si>
  <si>
    <t>ديوان البـلاط السلطانـي</t>
  </si>
  <si>
    <t>الأمانة العامة لمجلس الوزراء</t>
  </si>
  <si>
    <t>وزارة الشؤون القانونيـة</t>
  </si>
  <si>
    <t xml:space="preserve">وزارة الماليـــة </t>
  </si>
  <si>
    <t>وزارة الخارجيــة</t>
  </si>
  <si>
    <t>وزارة الداخليــة</t>
  </si>
  <si>
    <t>وزارة النفـط والغــاز</t>
  </si>
  <si>
    <t xml:space="preserve">وزارة العــــــدل </t>
  </si>
  <si>
    <t>وزارة الصحـــــة</t>
  </si>
  <si>
    <t xml:space="preserve">وزارة التربية والتعليم </t>
  </si>
  <si>
    <t xml:space="preserve">وزارة التنمية الاجتماعية </t>
  </si>
  <si>
    <t>وزارة التراث والثقافـة</t>
  </si>
  <si>
    <t>وزارة  النقـــل والإتصالات</t>
  </si>
  <si>
    <t>وزارة الاسكان</t>
  </si>
  <si>
    <t>مكتب وزير الدولة ومحافـظ ظفار</t>
  </si>
  <si>
    <t>مجلــــس المناقصـــات</t>
  </si>
  <si>
    <t>مجلـس الشــورى</t>
  </si>
  <si>
    <t>موازنات الفائض والدعم</t>
  </si>
  <si>
    <t>معهد الإدارة العامة</t>
  </si>
  <si>
    <t>وزارة التعليـم العالـي</t>
  </si>
  <si>
    <t xml:space="preserve">المجلس الأعلى للتخطيط </t>
  </si>
  <si>
    <t>مجلس الدولة</t>
  </si>
  <si>
    <t>الادعاء العام</t>
  </si>
  <si>
    <t>وزارة القوى العاملة</t>
  </si>
  <si>
    <t>الهيئة العامة للمؤسسات الصغيرة والمتوسطة</t>
  </si>
  <si>
    <t>وزارة الدفــــــاع</t>
  </si>
  <si>
    <t>شرطة عُمان السلطانية</t>
  </si>
  <si>
    <t>احتياطــــي مخصــــص</t>
  </si>
  <si>
    <t>الاجمالي</t>
  </si>
  <si>
    <t>جدول رقم (2/ 1)</t>
  </si>
  <si>
    <t>تقديرات الايرادات الجارية حسب التخصصات الوظيفية</t>
  </si>
  <si>
    <t>وزارة الشؤون القانونية</t>
  </si>
  <si>
    <t xml:space="preserve">وزارة الماليــــــة </t>
  </si>
  <si>
    <t>مجلــــس المناقصــــــات</t>
  </si>
  <si>
    <t>مجلـس الشـــورى</t>
  </si>
  <si>
    <t>مجلــس الدولـــة</t>
  </si>
  <si>
    <t>2)</t>
  </si>
  <si>
    <t>وزارة الدفــاع</t>
  </si>
  <si>
    <t>جملة قطاع الدفاع</t>
  </si>
  <si>
    <t>وزارة الداخليـة</t>
  </si>
  <si>
    <t xml:space="preserve">وزارة العــــــدل  </t>
  </si>
  <si>
    <t>الإدعاء العــام</t>
  </si>
  <si>
    <t>شرطــة عُمـان السلطانيـة</t>
  </si>
  <si>
    <t>وزارة التعليـم العالي</t>
  </si>
  <si>
    <t>وزارة الصحـــة</t>
  </si>
  <si>
    <t>وزارة القوى العاملة       (قطاع العمل)</t>
  </si>
  <si>
    <t>ـ بلدية صحار</t>
  </si>
  <si>
    <t xml:space="preserve">وزارة الإســــــــــكان </t>
  </si>
  <si>
    <t xml:space="preserve">جملة قطاع الزراعة والثروة السمكية </t>
  </si>
  <si>
    <t>هيئة تنظيم الإتصالات</t>
  </si>
  <si>
    <t>الهيئة العامة للمؤوسسات الصغيرة والمتوسطة</t>
  </si>
  <si>
    <t>جدول رقم (2/2)</t>
  </si>
  <si>
    <t>تقديرات الايرادات الجارية</t>
  </si>
  <si>
    <t>رقم الحساب</t>
  </si>
  <si>
    <t>بند</t>
  </si>
  <si>
    <t>فصل</t>
  </si>
  <si>
    <t>باب</t>
  </si>
  <si>
    <t>البيــــان</t>
  </si>
  <si>
    <t xml:space="preserve">     ضريبة الدخل (على الشركات والمؤسسات)</t>
  </si>
  <si>
    <t xml:space="preserve">      رسـوم الترخيص بإستقدام العمال غير العُمانيين </t>
  </si>
  <si>
    <t xml:space="preserve">      رسوم البلدية على الإيجارات</t>
  </si>
  <si>
    <t xml:space="preserve">      رسـوم المعاملات العقاريـــة </t>
  </si>
  <si>
    <t xml:space="preserve">      رخص ممارسة الاعمال التجارية</t>
  </si>
  <si>
    <t xml:space="preserve">      رخـص وسائــــل النقـــــــل</t>
  </si>
  <si>
    <t xml:space="preserve">      رسوم فنادق ومرافق أخرى</t>
  </si>
  <si>
    <t xml:space="preserve">      رســوم امتياز مرافق</t>
  </si>
  <si>
    <t xml:space="preserve">      رسوم محلية مختلفة</t>
  </si>
  <si>
    <t xml:space="preserve">      ضريبة جمركيــــــة</t>
  </si>
  <si>
    <t>جملة ايرادات الضرائب والرسوم</t>
  </si>
  <si>
    <t xml:space="preserve">      ايرادات بيـع الميــاه</t>
  </si>
  <si>
    <t xml:space="preserve">      ايرادات ميـاه مختلفـة</t>
  </si>
  <si>
    <t xml:space="preserve">      ايرادات المطــــارات</t>
  </si>
  <si>
    <t xml:space="preserve">      ايرادات الموانــــيء</t>
  </si>
  <si>
    <t xml:space="preserve">      ايرادات خدمات مرفق الإتصالات</t>
  </si>
  <si>
    <t xml:space="preserve">      فائض الهيئات العامة</t>
  </si>
  <si>
    <t xml:space="preserve">      ايرادات تأجير عقارات حكومية</t>
  </si>
  <si>
    <t xml:space="preserve">      اربـاح الاستثمارات في الأسهم وحصص رأس المال</t>
  </si>
  <si>
    <t xml:space="preserve">      فوائد على ودائع البنوك والقروض المدينة</t>
  </si>
  <si>
    <t xml:space="preserve">      رســوم الهجرة والجــوازات</t>
  </si>
  <si>
    <t xml:space="preserve">      رسوم واتعاب اداريـة مختلفـة</t>
  </si>
  <si>
    <t xml:space="preserve">      تعويضات وغرامات وجزاءات</t>
  </si>
  <si>
    <t xml:space="preserve">      ايرادات تعديـــــن</t>
  </si>
  <si>
    <t xml:space="preserve">      مبيعات مواد غذائيــة</t>
  </si>
  <si>
    <t xml:space="preserve">      ايرادات زراعية مختلفة</t>
  </si>
  <si>
    <t xml:space="preserve">      ايرادات طبيــــــة</t>
  </si>
  <si>
    <t xml:space="preserve">      ايـرادات متنوعـة </t>
  </si>
  <si>
    <t>جملة الايرادات غير الضريبية</t>
  </si>
  <si>
    <t>ج  ـ  احتياطي مخصـص (إيراد غير موزع)</t>
  </si>
  <si>
    <t>جدول رقم (3)</t>
  </si>
  <si>
    <t>تقديرات الايرادات الرأسمالية والاستردادات الرأسمالية</t>
  </si>
  <si>
    <t xml:space="preserve">وزارة المالية   </t>
  </si>
  <si>
    <t>ديوان البلاط السلطاني (بلدية صحار)</t>
  </si>
  <si>
    <t xml:space="preserve">وزارة الإسكان </t>
  </si>
  <si>
    <t>اجمالي تقديرات الايرادات الرأسمالية</t>
  </si>
  <si>
    <t xml:space="preserve">وزارة المالية / تمويل مؤسسات </t>
  </si>
  <si>
    <t>جدول رقم (3/ 1)</t>
  </si>
  <si>
    <t>ايرادات بيع مساكن اجتماعية ومباني حكومية</t>
  </si>
  <si>
    <t>ايرادات بيع اراضي حكومية</t>
  </si>
  <si>
    <t>استردادات قروض من هيئات ومؤسسات عامة وغيرها</t>
  </si>
  <si>
    <t xml:space="preserve">16)  مساهمات في مؤسسات محلية واقليمية ودولية    </t>
  </si>
  <si>
    <t xml:space="preserve">17) مصروفات الدعم  </t>
  </si>
  <si>
    <t>14)</t>
  </si>
  <si>
    <t xml:space="preserve">3) ايــرادات جاريــــــــة          </t>
  </si>
  <si>
    <t>12)  المصروفات الانمائية للشركات الحكومية</t>
  </si>
  <si>
    <t>الميزانية العامة للدولة للسنة المالية 2017م</t>
  </si>
  <si>
    <t>للوزارات المدنية والوحدات الحكومية والهيئات العامة للسنة المالية 2017م</t>
  </si>
  <si>
    <t>للسنة المالية 2017م (حسب البنود)</t>
  </si>
  <si>
    <t>حسب التخصصات الوظيفية للوزارات المدنية للسنة المالية 2017م</t>
  </si>
  <si>
    <t xml:space="preserve"> للسنة المالية 2017م</t>
  </si>
  <si>
    <t>وزارة المالية (الاقتراض)</t>
  </si>
  <si>
    <t>(ألف ريال عُماني)</t>
  </si>
  <si>
    <t>قطاع الخدمات العامة:</t>
  </si>
  <si>
    <t>(مليون ريال عُماني)</t>
  </si>
  <si>
    <r>
      <t>المساهمات ونفقات أخرى</t>
    </r>
    <r>
      <rPr>
        <b/>
        <sz val="18"/>
        <rFont val="AF_Najed"/>
        <family val="0"/>
      </rPr>
      <t>:</t>
    </r>
  </si>
  <si>
    <r>
      <t>المصروفات الجارية</t>
    </r>
    <r>
      <rPr>
        <b/>
        <sz val="18"/>
        <rFont val="AF_Najed"/>
        <family val="0"/>
      </rPr>
      <t>:</t>
    </r>
  </si>
  <si>
    <t>الجارية</t>
  </si>
  <si>
    <t xml:space="preserve">جملة  </t>
  </si>
  <si>
    <t xml:space="preserve"> المصروفات</t>
  </si>
  <si>
    <t>الرأسمالية</t>
  </si>
  <si>
    <r>
      <t>قطاع الخدمات العامة</t>
    </r>
    <r>
      <rPr>
        <b/>
        <sz val="20"/>
        <color indexed="12"/>
        <rFont val="AF_Najed"/>
        <family val="0"/>
      </rPr>
      <t>:</t>
    </r>
  </si>
  <si>
    <t>وزارة الصحـــة (المعاهد الصحية والمديرية العامة للتعليم والتدريب)</t>
  </si>
  <si>
    <t>وزارة القوى العاملة   (قطاع التعليم التقني والتدريب المهني)</t>
  </si>
  <si>
    <r>
      <t xml:space="preserve">أ - </t>
    </r>
    <r>
      <rPr>
        <b/>
        <u val="single"/>
        <sz val="20"/>
        <color indexed="12"/>
        <rFont val="AF_Najed"/>
        <family val="0"/>
      </rPr>
      <t>ايرادات الضرائب والرسوم</t>
    </r>
    <r>
      <rPr>
        <b/>
        <sz val="20"/>
        <color indexed="12"/>
        <rFont val="AF_Najed"/>
        <family val="0"/>
      </rPr>
      <t>:</t>
    </r>
  </si>
  <si>
    <r>
      <t xml:space="preserve">ب - </t>
    </r>
    <r>
      <rPr>
        <b/>
        <u val="single"/>
        <sz val="20"/>
        <color indexed="12"/>
        <rFont val="AF_Najed"/>
        <family val="0"/>
      </rPr>
      <t>ايرادات غير ضريبية</t>
    </r>
    <r>
      <rPr>
        <b/>
        <sz val="20"/>
        <color indexed="12"/>
        <rFont val="AF_Najed"/>
        <family val="0"/>
      </rPr>
      <t>:</t>
    </r>
  </si>
  <si>
    <r>
      <t>الأخـرى</t>
    </r>
    <r>
      <rPr>
        <b/>
        <sz val="20"/>
        <color indexed="21"/>
        <rFont val="AF_Najed"/>
        <family val="0"/>
      </rPr>
      <t>:</t>
    </r>
  </si>
  <si>
    <t>حصة الحكومة في معاشات موظفي الحكومة العُمانيين</t>
  </si>
  <si>
    <t>والهيئات العامة للسنة المالية 2017م</t>
  </si>
  <si>
    <r>
      <t>قطاع الدفاع</t>
    </r>
    <r>
      <rPr>
        <b/>
        <sz val="20"/>
        <color indexed="12"/>
        <rFont val="AF_Najed"/>
        <family val="0"/>
      </rPr>
      <t>:</t>
    </r>
  </si>
  <si>
    <r>
      <t>قطاع الامن والنظام العام</t>
    </r>
    <r>
      <rPr>
        <b/>
        <sz val="20"/>
        <color indexed="12"/>
        <rFont val="AF_Najed"/>
        <family val="0"/>
      </rPr>
      <t>:</t>
    </r>
  </si>
  <si>
    <r>
      <t>قطاع الضمان والرعاية الاجتماعية</t>
    </r>
    <r>
      <rPr>
        <b/>
        <sz val="20"/>
        <color indexed="12"/>
        <rFont val="AF_Najed"/>
        <family val="0"/>
      </rPr>
      <t>:</t>
    </r>
  </si>
  <si>
    <t>وزارة البلديات الإقليمية وموارد المياه (قطاع البلديات الإقليمية)</t>
  </si>
  <si>
    <t>مكتب وزير الدولة ومحافظ ظفار (بلدية ظفار)</t>
  </si>
  <si>
    <r>
      <t>قطاع الثقافة والشؤون الدينية</t>
    </r>
    <r>
      <rPr>
        <b/>
        <sz val="20"/>
        <color indexed="12"/>
        <rFont val="AF_Najed"/>
        <family val="0"/>
      </rPr>
      <t>:</t>
    </r>
  </si>
  <si>
    <t>وزارة النقل والإتصالات       (قطاع النقل)</t>
  </si>
  <si>
    <t>وزارة النقل والإتصالات      (قطاع الإتصالات)</t>
  </si>
  <si>
    <t>وزارة المالية  (تمويل مؤسسات)</t>
  </si>
  <si>
    <r>
      <t>قطاع الزراعة والثروة السمكية</t>
    </r>
    <r>
      <rPr>
        <b/>
        <sz val="20"/>
        <color indexed="12"/>
        <rFont val="AF_Najed"/>
        <family val="0"/>
      </rPr>
      <t>:</t>
    </r>
  </si>
  <si>
    <r>
      <t>قطاع الاسكان</t>
    </r>
    <r>
      <rPr>
        <b/>
        <sz val="20"/>
        <color indexed="12"/>
        <rFont val="AF_Najed"/>
        <family val="0"/>
      </rPr>
      <t>:</t>
    </r>
  </si>
  <si>
    <r>
      <t>قطاع التعليم</t>
    </r>
    <r>
      <rPr>
        <b/>
        <sz val="20"/>
        <color indexed="12"/>
        <rFont val="AF_Najed"/>
        <family val="0"/>
      </rPr>
      <t>:</t>
    </r>
  </si>
  <si>
    <r>
      <t>قطاع الطاقة والوقود</t>
    </r>
    <r>
      <rPr>
        <b/>
        <sz val="20"/>
        <color indexed="12"/>
        <rFont val="AF_Najed"/>
        <family val="0"/>
      </rPr>
      <t>:</t>
    </r>
  </si>
  <si>
    <r>
      <t>قطاع النقل والاتصالات</t>
    </r>
    <r>
      <rPr>
        <b/>
        <sz val="20"/>
        <color indexed="12"/>
        <rFont val="AF_Najed"/>
        <family val="0"/>
      </rPr>
      <t>:</t>
    </r>
  </si>
  <si>
    <r>
      <t>الأخـــــــرى</t>
    </r>
    <r>
      <rPr>
        <b/>
        <sz val="20"/>
        <color indexed="12"/>
        <rFont val="AF_Najed"/>
        <family val="0"/>
      </rPr>
      <t>:</t>
    </r>
  </si>
  <si>
    <t>جملة قطاع الأخرى</t>
  </si>
  <si>
    <t>جملة شؤون اقتصادية أخرى</t>
  </si>
  <si>
    <t>الإجمالــــــــي</t>
  </si>
  <si>
    <t>وزارة المالية  (مخصصات أخرى)</t>
  </si>
  <si>
    <t>ديوان البلاط السلطاني (مجلس التعليم)</t>
  </si>
  <si>
    <t>وزارة الخارجية (المعهد الدبلوماسي)</t>
  </si>
  <si>
    <t>وزارة العـــــدل (المعهد العالي للقضاء)</t>
  </si>
  <si>
    <t>وزارة الصحة (المعاهد الصحية والمديرية العامة للتعليم والتدريب)</t>
  </si>
  <si>
    <t>الهيئة العامة للصناعات الحرفية (مراكز تدريب الصناعات الحرفية)</t>
  </si>
  <si>
    <t>وزارة القوى العاملة     (قطاع  التعليم التقني والتدريب المهني)</t>
  </si>
  <si>
    <t>وزارة البلديات الإقليمية وموارد المياه  (قطاع موارد المياه)</t>
  </si>
  <si>
    <t>وزارة التربية والتعليم (المديرية العامة للكشافة والمرشدات)</t>
  </si>
  <si>
    <t>ديوان البلاط السلطاني (مشروع زراعة المليون نخلة)</t>
  </si>
  <si>
    <t>وزارة النقل والإتصالات       (قطاع النقـــــــل)</t>
  </si>
  <si>
    <t>وزارة النقل والإتصالات       (قطاع الإتصالات)</t>
  </si>
  <si>
    <t>مؤسسة عُمان للصحافة  والنشر والاعلان</t>
  </si>
  <si>
    <t>الهيئة العُمانية للاعتماد الاكاديمي</t>
  </si>
  <si>
    <t xml:space="preserve"> للوزارات المدنية والوحدات الحكومية والهيئات العامة للسنة المالية 2017م</t>
  </si>
  <si>
    <t>معهد الإدارة العامــة</t>
  </si>
  <si>
    <t>المجلس العُماني للاختصاصات الطبية</t>
  </si>
  <si>
    <t>وزارة المالية  (تمويل مؤسسات أخرى)</t>
  </si>
  <si>
    <t>وزارة الإعلام</t>
  </si>
  <si>
    <t xml:space="preserve">وزارة الأوقاف والشؤون الدينية </t>
  </si>
  <si>
    <t xml:space="preserve">      رسوم دخول المركبات الاجنبية الفارغة </t>
  </si>
  <si>
    <t xml:space="preserve">      ايرادات نفطية أخرى </t>
  </si>
  <si>
    <t xml:space="preserve">  11703 و11705 و11711</t>
  </si>
  <si>
    <t xml:space="preserve">  من 12101 إلى12104</t>
  </si>
  <si>
    <r>
      <t>الايرادات</t>
    </r>
    <r>
      <rPr>
        <b/>
        <sz val="18"/>
        <color indexed="12"/>
        <rFont val="AF_Najed"/>
        <family val="0"/>
      </rPr>
      <t>:</t>
    </r>
  </si>
  <si>
    <r>
      <t>الإنفاق العام</t>
    </r>
    <r>
      <rPr>
        <b/>
        <sz val="18"/>
        <color indexed="12"/>
        <rFont val="AF_Najed"/>
        <family val="0"/>
      </rPr>
      <t>:</t>
    </r>
  </si>
  <si>
    <r>
      <t>المصروفات الاستثمارية</t>
    </r>
    <r>
      <rPr>
        <b/>
        <sz val="18"/>
        <rFont val="AF_Najed"/>
        <family val="0"/>
      </rPr>
      <t>:</t>
    </r>
  </si>
  <si>
    <t>وسائل التمويل:</t>
  </si>
  <si>
    <t>وزارة الأوقاف والشؤون الدينية</t>
  </si>
  <si>
    <r>
      <t>قطاع الصحة</t>
    </r>
    <r>
      <rPr>
        <b/>
        <sz val="20"/>
        <color indexed="12"/>
        <rFont val="AF_Najed"/>
        <family val="0"/>
      </rPr>
      <t>:</t>
    </r>
  </si>
  <si>
    <t>وزارة الإعـــلام</t>
  </si>
  <si>
    <r>
      <t>شؤون اقتصادية أخرى</t>
    </r>
    <r>
      <rPr>
        <b/>
        <sz val="20"/>
        <color indexed="12"/>
        <rFont val="AF_Najed"/>
        <family val="0"/>
      </rPr>
      <t>:</t>
    </r>
  </si>
  <si>
    <t>إيرادات رأسمالية:</t>
  </si>
  <si>
    <t>إستردادات رأسمالية:</t>
  </si>
  <si>
    <t xml:space="preserve">6)  مصروفات الدفـاع والأمـن      </t>
  </si>
  <si>
    <t>من 12301 إلى 12306 و12308</t>
  </si>
  <si>
    <t>المتحف الوطني</t>
  </si>
  <si>
    <t>الأمانة العامه لمجلس الــوزراء</t>
  </si>
  <si>
    <t>الهيئة العُمانية للاعتماد الأكاديمي</t>
  </si>
  <si>
    <t>معهــــــد الإدارة العامــــة</t>
  </si>
  <si>
    <t>وزارة الإعــــــــــــــــــــــــلام</t>
  </si>
  <si>
    <t>وزارة الأوقاف والشؤون الدينية  (كلية العلوم الشرعية)</t>
  </si>
  <si>
    <t xml:space="preserve">        إجمالي الانفاق العــام  </t>
  </si>
  <si>
    <r>
      <t xml:space="preserve"> العجـــز </t>
    </r>
    <r>
      <rPr>
        <b/>
        <sz val="18"/>
        <color indexed="62"/>
        <rFont val="AF_Najed"/>
        <family val="0"/>
      </rPr>
      <t>(أولاً - ثانياً)</t>
    </r>
  </si>
  <si>
    <t xml:space="preserve">       إجمالـــي الايـــــــرادات </t>
  </si>
  <si>
    <t>الإجمالي (أ + ب + ج)</t>
  </si>
  <si>
    <t>ايرادات رأسمالية:</t>
  </si>
  <si>
    <t>إجمالي تقديرات الاستردادات الرأسمالية</t>
  </si>
  <si>
    <t>إجمالي تقديرات الايرادات الرأسمالية</t>
  </si>
  <si>
    <t>وزارة الإســــــكـان</t>
  </si>
  <si>
    <t>قطاع الزراعة والثروة السمكية:</t>
  </si>
  <si>
    <t>قطاع الإسكان:</t>
  </si>
  <si>
    <t xml:space="preserve">وزارة المالية  (الاقتراض) </t>
  </si>
  <si>
    <t>الإجمالــــــــــــــي</t>
  </si>
  <si>
    <r>
      <t>قطاع الإسكان</t>
    </r>
    <r>
      <rPr>
        <b/>
        <sz val="20"/>
        <color indexed="21"/>
        <rFont val="AF_Najed"/>
        <family val="0"/>
      </rPr>
      <t>:</t>
    </r>
  </si>
  <si>
    <t>استردادات رأسمالية:</t>
  </si>
  <si>
    <t>جملة قطاع الإسكان</t>
  </si>
  <si>
    <t xml:space="preserve">18) صافي الاقتراض  الخارجي: </t>
  </si>
  <si>
    <t xml:space="preserve">19) صافي الاقتراض المحلي:   </t>
  </si>
  <si>
    <t>20) تمويل من الإحتياطيات</t>
  </si>
  <si>
    <r>
      <t>قطاع الخدمات العامة</t>
    </r>
    <r>
      <rPr>
        <sz val="19"/>
        <color indexed="12"/>
        <rFont val="AF_Najed"/>
        <family val="0"/>
      </rPr>
      <t>:</t>
    </r>
  </si>
  <si>
    <r>
      <t>ديوان البلاط السلطاني</t>
    </r>
    <r>
      <rPr>
        <u val="single"/>
        <sz val="19"/>
        <rFont val="AF_Najed"/>
        <family val="0"/>
      </rPr>
      <t xml:space="preserve"> </t>
    </r>
  </si>
  <si>
    <r>
      <t>قطاع الأمن والنظام العام</t>
    </r>
    <r>
      <rPr>
        <sz val="19"/>
        <color indexed="12"/>
        <rFont val="AF_Najed"/>
        <family val="0"/>
      </rPr>
      <t>:</t>
    </r>
  </si>
  <si>
    <r>
      <t>قطاع التعليم</t>
    </r>
    <r>
      <rPr>
        <sz val="19"/>
        <color indexed="12"/>
        <rFont val="AF_Najed"/>
        <family val="0"/>
      </rPr>
      <t>:</t>
    </r>
  </si>
  <si>
    <r>
      <t>قطاع الطاقة والوقود</t>
    </r>
    <r>
      <rPr>
        <sz val="19"/>
        <color indexed="12"/>
        <rFont val="AF_Najed"/>
        <family val="0"/>
      </rPr>
      <t>:</t>
    </r>
  </si>
  <si>
    <r>
      <t>قطاع النقل والاتصالات</t>
    </r>
    <r>
      <rPr>
        <sz val="19"/>
        <color indexed="12"/>
        <rFont val="AF_Najed"/>
        <family val="0"/>
      </rPr>
      <t>:</t>
    </r>
  </si>
  <si>
    <r>
      <t>شؤون اقتصادية أخرى</t>
    </r>
    <r>
      <rPr>
        <sz val="19"/>
        <color indexed="12"/>
        <rFont val="AF_Najed"/>
        <family val="0"/>
      </rPr>
      <t>:</t>
    </r>
  </si>
</sst>
</file>

<file path=xl/styles.xml><?xml version="1.0" encoding="utf-8"?>
<styleSheet xmlns="http://schemas.openxmlformats.org/spreadsheetml/2006/main">
  <numFmts count="26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\ ###\ \ "/>
    <numFmt numFmtId="169" formatCode="yyyy/mm/dd"/>
    <numFmt numFmtId="170" formatCode="###\ ###\ ###"/>
    <numFmt numFmtId="171" formatCode="###\ ###\ \ \ \ \ \ \ "/>
    <numFmt numFmtId="172" formatCode="###\ ###\ ###\ \ "/>
    <numFmt numFmtId="173" formatCode="\ \ \ ###\ ###\ ###\ ###"/>
    <numFmt numFmtId="174" formatCode="###0_-;\(###0\)"/>
    <numFmt numFmtId="175" formatCode="_-* #,##0.00_-;\-* #,##0.00_-;_-* &quot;-&quot;??_-;_-@_-"/>
    <numFmt numFmtId="176" formatCode="\ \ \ ###\ ###\ \ ###\ ###\ \ \ "/>
    <numFmt numFmtId="177" formatCode="###\ ###\ ###\ \ \ "/>
    <numFmt numFmtId="178" formatCode="###\ ###\ ###\ ###\ \ \ "/>
    <numFmt numFmtId="179" formatCode="0;[Red]\(0\)\ \ "/>
    <numFmt numFmtId="180" formatCode="\ \ \ #,##0_-;\(#,##0\)\ \ \ "/>
    <numFmt numFmtId="181" formatCode="0.0"/>
  </numFmts>
  <fonts count="8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sz val="18"/>
      <name val="AF_Najed"/>
      <family val="0"/>
    </font>
    <font>
      <sz val="17"/>
      <name val="AF_Najed"/>
      <family val="0"/>
    </font>
    <font>
      <b/>
      <sz val="18"/>
      <color indexed="12"/>
      <name val="AF_Najed"/>
      <family val="0"/>
    </font>
    <font>
      <b/>
      <u val="single"/>
      <sz val="18"/>
      <color indexed="12"/>
      <name val="AF_Najed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10"/>
      <name val="AF_Najed"/>
      <family val="0"/>
    </font>
    <font>
      <b/>
      <u val="single"/>
      <sz val="18"/>
      <name val="AF_Najed"/>
      <family val="0"/>
    </font>
    <font>
      <sz val="19"/>
      <name val="AF_Najed"/>
      <family val="0"/>
    </font>
    <font>
      <sz val="14"/>
      <name val="AF_Najed"/>
      <family val="0"/>
    </font>
    <font>
      <sz val="10"/>
      <name val="Arabic Transparent"/>
      <family val="0"/>
    </font>
    <font>
      <b/>
      <u val="single"/>
      <sz val="18"/>
      <color indexed="21"/>
      <name val="AF_Najed"/>
      <family val="0"/>
    </font>
    <font>
      <b/>
      <sz val="18"/>
      <color indexed="21"/>
      <name val="AF_Najed"/>
      <family val="0"/>
    </font>
    <font>
      <i/>
      <sz val="18"/>
      <name val="AF_Najed"/>
      <family val="0"/>
    </font>
    <font>
      <b/>
      <sz val="18"/>
      <name val="AF_Najed"/>
      <family val="0"/>
    </font>
    <font>
      <b/>
      <u val="single"/>
      <sz val="20"/>
      <color indexed="10"/>
      <name val="AF_Najed"/>
      <family val="0"/>
    </font>
    <font>
      <sz val="20"/>
      <name val="AF_Najed"/>
      <family val="0"/>
    </font>
    <font>
      <i/>
      <sz val="20"/>
      <name val="AF_Najed"/>
      <family val="0"/>
    </font>
    <font>
      <sz val="18"/>
      <color indexed="21"/>
      <name val="AF_Najed"/>
      <family val="0"/>
    </font>
    <font>
      <b/>
      <sz val="18"/>
      <color indexed="62"/>
      <name val="AF_Najed"/>
      <family val="0"/>
    </font>
    <font>
      <b/>
      <sz val="18"/>
      <name val="Arial"/>
      <family val="2"/>
    </font>
    <font>
      <sz val="20"/>
      <color indexed="12"/>
      <name val="AF_Najed"/>
      <family val="0"/>
    </font>
    <font>
      <b/>
      <u val="single"/>
      <sz val="20"/>
      <color indexed="12"/>
      <name val="AF_Najed"/>
      <family val="0"/>
    </font>
    <font>
      <b/>
      <sz val="20"/>
      <color indexed="12"/>
      <name val="AF_Najed"/>
      <family val="0"/>
    </font>
    <font>
      <b/>
      <u val="single"/>
      <sz val="20"/>
      <color indexed="21"/>
      <name val="AF_Najed"/>
      <family val="0"/>
    </font>
    <font>
      <b/>
      <sz val="20"/>
      <color indexed="21"/>
      <name val="AF_Najed"/>
      <family val="0"/>
    </font>
    <font>
      <b/>
      <sz val="20"/>
      <color indexed="17"/>
      <name val="AF_Najed"/>
      <family val="0"/>
    </font>
    <font>
      <b/>
      <sz val="20"/>
      <name val="AF_Najed"/>
      <family val="0"/>
    </font>
    <font>
      <b/>
      <i/>
      <sz val="20"/>
      <color indexed="17"/>
      <name val="AF_Najed"/>
      <family val="0"/>
    </font>
    <font>
      <b/>
      <sz val="20"/>
      <color indexed="10"/>
      <name val="AF_Najed"/>
      <family val="0"/>
    </font>
    <font>
      <sz val="9"/>
      <name val="Tahoma"/>
      <family val="2"/>
    </font>
    <font>
      <b/>
      <sz val="9"/>
      <name val="Tahoma"/>
      <family val="2"/>
    </font>
    <font>
      <sz val="21"/>
      <name val="AF_Najed"/>
      <family val="0"/>
    </font>
    <font>
      <b/>
      <sz val="21"/>
      <color indexed="17"/>
      <name val="AF_Najed"/>
      <family val="0"/>
    </font>
    <font>
      <b/>
      <u val="single"/>
      <sz val="19"/>
      <color indexed="17"/>
      <name val="PT Bold Heading"/>
      <family val="0"/>
    </font>
    <font>
      <sz val="20"/>
      <color indexed="17"/>
      <name val="AF_Najed"/>
      <family val="0"/>
    </font>
    <font>
      <b/>
      <u val="single"/>
      <sz val="16"/>
      <color indexed="17"/>
      <name val="PT Bold Heading"/>
      <family val="0"/>
    </font>
    <font>
      <u val="single"/>
      <sz val="19"/>
      <color indexed="12"/>
      <name val="AF_Najed"/>
      <family val="0"/>
    </font>
    <font>
      <sz val="19"/>
      <color indexed="12"/>
      <name val="AF_Najed"/>
      <family val="0"/>
    </font>
    <font>
      <u val="single"/>
      <sz val="19"/>
      <name val="AF_Najed"/>
      <family val="0"/>
    </font>
    <font>
      <sz val="19"/>
      <color indexed="17"/>
      <name val="AF_Najed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20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i/>
      <sz val="11"/>
      <color indexed="23"/>
      <name val="Arial"/>
      <family val="2"/>
    </font>
    <font>
      <sz val="18"/>
      <color indexed="17"/>
      <name val="AF_Najed"/>
      <family val="0"/>
    </font>
    <font>
      <sz val="20"/>
      <color indexed="10"/>
      <name val="AF_Najed"/>
      <family val="0"/>
    </font>
    <font>
      <sz val="14"/>
      <color indexed="10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rgb="FF008000"/>
      <name val="AF_Najed"/>
      <family val="0"/>
    </font>
    <font>
      <b/>
      <sz val="20"/>
      <color rgb="FFFF0000"/>
      <name val="AF_Najed"/>
      <family val="0"/>
    </font>
    <font>
      <sz val="20"/>
      <color rgb="FFFF0000"/>
      <name val="AF_Najed"/>
      <family val="0"/>
    </font>
    <font>
      <b/>
      <u val="single"/>
      <sz val="19"/>
      <color rgb="FF008000"/>
      <name val="PT Bold Heading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6"/>
      </patternFill>
    </fill>
    <fill>
      <patternFill patternType="lightGray">
        <fgColor indexed="43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0" borderId="2" applyNumberFormat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0" applyNumberFormat="0" applyBorder="0" applyAlignment="0" applyProtection="0"/>
    <xf numFmtId="0" fontId="0" fillId="32" borderId="9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17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67" fontId="0" fillId="0" borderId="0" xfId="33" applyFill="1" applyAlignment="1">
      <alignment horizontal="center"/>
    </xf>
    <xf numFmtId="1" fontId="21" fillId="34" borderId="10" xfId="33" applyNumberFormat="1" applyFont="1" applyFill="1" applyBorder="1" applyAlignment="1">
      <alignment horizontal="center" vertical="center"/>
    </xf>
    <xf numFmtId="1" fontId="31" fillId="34" borderId="10" xfId="33" applyNumberFormat="1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/>
    </xf>
    <xf numFmtId="0" fontId="32" fillId="34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2" fillId="34" borderId="10" xfId="0" applyFont="1" applyFill="1" applyBorder="1" applyAlignment="1">
      <alignment horizontal="center" vertical="center"/>
    </xf>
    <xf numFmtId="1" fontId="21" fillId="0" borderId="15" xfId="33" applyNumberFormat="1" applyFont="1" applyFill="1" applyBorder="1" applyAlignment="1">
      <alignment horizontal="center" vertical="center"/>
    </xf>
    <xf numFmtId="1" fontId="21" fillId="0" borderId="16" xfId="33" applyNumberFormat="1" applyFont="1" applyFill="1" applyBorder="1" applyAlignment="1">
      <alignment horizontal="center" vertical="center"/>
    </xf>
    <xf numFmtId="1" fontId="21" fillId="0" borderId="17" xfId="33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right" vertical="center" indent="1" shrinkToFit="1"/>
    </xf>
    <xf numFmtId="0" fontId="21" fillId="0" borderId="19" xfId="0" applyFont="1" applyFill="1" applyBorder="1" applyAlignment="1">
      <alignment horizontal="right" vertical="center" indent="1" shrinkToFit="1"/>
    </xf>
    <xf numFmtId="0" fontId="21" fillId="0" borderId="20" xfId="0" applyFont="1" applyFill="1" applyBorder="1" applyAlignment="1">
      <alignment horizontal="right" vertical="center" indent="1" shrinkToFit="1"/>
    </xf>
    <xf numFmtId="178" fontId="37" fillId="0" borderId="19" xfId="0" applyNumberFormat="1" applyFont="1" applyFill="1" applyBorder="1" applyAlignment="1">
      <alignment horizontal="right" vertical="center"/>
    </xf>
    <xf numFmtId="178" fontId="37" fillId="0" borderId="21" xfId="0" applyNumberFormat="1" applyFont="1" applyFill="1" applyBorder="1" applyAlignment="1">
      <alignment horizontal="right" vertical="center"/>
    </xf>
    <xf numFmtId="178" fontId="37" fillId="0" borderId="20" xfId="0" applyNumberFormat="1" applyFont="1" applyFill="1" applyBorder="1" applyAlignment="1">
      <alignment horizontal="right" vertical="center"/>
    </xf>
    <xf numFmtId="178" fontId="37" fillId="0" borderId="22" xfId="0" applyNumberFormat="1" applyFont="1" applyFill="1" applyBorder="1" applyAlignment="1">
      <alignment horizontal="right" vertical="center"/>
    </xf>
    <xf numFmtId="178" fontId="37" fillId="0" borderId="18" xfId="0" applyNumberFormat="1" applyFont="1" applyFill="1" applyBorder="1" applyAlignment="1">
      <alignment horizontal="right" vertical="center"/>
    </xf>
    <xf numFmtId="178" fontId="37" fillId="0" borderId="23" xfId="0" applyNumberFormat="1" applyFont="1" applyFill="1" applyBorder="1" applyAlignment="1">
      <alignment horizontal="right" vertical="center"/>
    </xf>
    <xf numFmtId="178" fontId="38" fillId="34" borderId="24" xfId="0" applyNumberFormat="1" applyFont="1" applyFill="1" applyBorder="1" applyAlignment="1">
      <alignment horizontal="right" vertical="center"/>
    </xf>
    <xf numFmtId="178" fontId="38" fillId="34" borderId="25" xfId="0" applyNumberFormat="1" applyFont="1" applyFill="1" applyBorder="1" applyAlignment="1">
      <alignment horizontal="right" vertical="center"/>
    </xf>
    <xf numFmtId="0" fontId="37" fillId="0" borderId="26" xfId="0" applyNumberFormat="1" applyFont="1" applyFill="1" applyBorder="1" applyAlignment="1">
      <alignment horizontal="center" vertical="center"/>
    </xf>
    <xf numFmtId="0" fontId="37" fillId="0" borderId="16" xfId="0" applyNumberFormat="1" applyFont="1" applyFill="1" applyBorder="1" applyAlignment="1">
      <alignment horizontal="center" vertical="center"/>
    </xf>
    <xf numFmtId="0" fontId="37" fillId="0" borderId="27" xfId="0" applyNumberFormat="1" applyFont="1" applyFill="1" applyBorder="1" applyAlignment="1">
      <alignment horizontal="center" vertical="center"/>
    </xf>
    <xf numFmtId="0" fontId="37" fillId="0" borderId="28" xfId="0" applyNumberFormat="1" applyFont="1" applyFill="1" applyBorder="1" applyAlignment="1">
      <alignment horizontal="center" vertical="center"/>
    </xf>
    <xf numFmtId="0" fontId="37" fillId="0" borderId="29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178" fontId="37" fillId="33" borderId="21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178" fontId="37" fillId="33" borderId="19" xfId="0" applyNumberFormat="1" applyFont="1" applyFill="1" applyBorder="1" applyAlignment="1">
      <alignment horizontal="right" vertical="center"/>
    </xf>
    <xf numFmtId="0" fontId="21" fillId="33" borderId="19" xfId="0" applyFont="1" applyFill="1" applyBorder="1" applyAlignment="1">
      <alignment horizontal="right" vertical="center" indent="1" shrinkToFit="1"/>
    </xf>
    <xf numFmtId="0" fontId="37" fillId="33" borderId="16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0" fontId="5" fillId="0" borderId="0" xfId="44" applyFont="1" applyFill="1" applyAlignment="1">
      <alignment vertical="center"/>
      <protection/>
    </xf>
    <xf numFmtId="0" fontId="32" fillId="35" borderId="13" xfId="44" applyFont="1" applyFill="1" applyBorder="1" applyAlignment="1">
      <alignment horizontal="center" vertical="center" readingOrder="2"/>
      <protection/>
    </xf>
    <xf numFmtId="0" fontId="7" fillId="0" borderId="30" xfId="44" applyFont="1" applyFill="1" applyBorder="1" applyAlignment="1">
      <alignment vertical="center" readingOrder="2"/>
      <protection/>
    </xf>
    <xf numFmtId="0" fontId="8" fillId="0" borderId="31" xfId="44" applyFont="1" applyFill="1" applyBorder="1" applyAlignment="1">
      <alignment horizontal="right" vertical="center" readingOrder="2"/>
      <protection/>
    </xf>
    <xf numFmtId="177" fontId="21" fillId="0" borderId="26" xfId="44" applyNumberFormat="1" applyFont="1" applyFill="1" applyBorder="1" applyAlignment="1">
      <alignment horizontal="right" vertical="center"/>
      <protection/>
    </xf>
    <xf numFmtId="0" fontId="5" fillId="0" borderId="32" xfId="44" applyFont="1" applyFill="1" applyBorder="1" applyAlignment="1">
      <alignment vertical="center" readingOrder="2"/>
      <protection/>
    </xf>
    <xf numFmtId="0" fontId="5" fillId="0" borderId="33" xfId="44" applyFont="1" applyFill="1" applyBorder="1" applyAlignment="1">
      <alignment horizontal="right" vertical="center" readingOrder="2"/>
      <protection/>
    </xf>
    <xf numFmtId="0" fontId="23" fillId="0" borderId="34" xfId="44" applyFont="1" applyFill="1" applyBorder="1" applyAlignment="1">
      <alignment horizontal="right" vertical="center" readingOrder="2"/>
      <protection/>
    </xf>
    <xf numFmtId="177" fontId="21" fillId="0" borderId="28" xfId="44" applyNumberFormat="1" applyFont="1" applyFill="1" applyBorder="1" applyAlignment="1">
      <alignment horizontal="right" vertical="center"/>
      <protection/>
    </xf>
    <xf numFmtId="0" fontId="23" fillId="0" borderId="33" xfId="44" applyFont="1" applyFill="1" applyBorder="1" applyAlignment="1">
      <alignment horizontal="right" vertical="center" readingOrder="2"/>
      <protection/>
    </xf>
    <xf numFmtId="177" fontId="21" fillId="0" borderId="16" xfId="44" applyNumberFormat="1" applyFont="1" applyFill="1" applyBorder="1" applyAlignment="1">
      <alignment horizontal="right" vertical="center"/>
      <protection/>
    </xf>
    <xf numFmtId="0" fontId="82" fillId="0" borderId="33" xfId="44" applyFont="1" applyFill="1" applyBorder="1" applyAlignment="1">
      <alignment horizontal="right" vertical="center" readingOrder="2"/>
      <protection/>
    </xf>
    <xf numFmtId="0" fontId="5" fillId="0" borderId="35" xfId="44" applyFont="1" applyFill="1" applyBorder="1" applyAlignment="1">
      <alignment vertical="center" readingOrder="2"/>
      <protection/>
    </xf>
    <xf numFmtId="177" fontId="21" fillId="0" borderId="29" xfId="44" applyNumberFormat="1" applyFont="1" applyFill="1" applyBorder="1" applyAlignment="1">
      <alignment horizontal="right" vertical="center"/>
      <protection/>
    </xf>
    <xf numFmtId="0" fontId="30" fillId="35" borderId="24" xfId="44" applyFont="1" applyFill="1" applyBorder="1" applyAlignment="1">
      <alignment horizontal="center" vertical="center" readingOrder="2"/>
      <protection/>
    </xf>
    <xf numFmtId="177" fontId="32" fillId="35" borderId="10" xfId="44" applyNumberFormat="1" applyFont="1" applyFill="1" applyBorder="1" applyAlignment="1">
      <alignment horizontal="right" vertical="center"/>
      <protection/>
    </xf>
    <xf numFmtId="0" fontId="7" fillId="0" borderId="36" xfId="44" applyFont="1" applyFill="1" applyBorder="1" applyAlignment="1">
      <alignment vertical="center" readingOrder="2"/>
      <protection/>
    </xf>
    <xf numFmtId="0" fontId="8" fillId="0" borderId="34" xfId="44" applyFont="1" applyFill="1" applyBorder="1" applyAlignment="1">
      <alignment horizontal="right" vertical="center" readingOrder="2"/>
      <protection/>
    </xf>
    <xf numFmtId="0" fontId="16" fillId="0" borderId="34" xfId="44" applyFont="1" applyFill="1" applyBorder="1" applyAlignment="1">
      <alignment horizontal="right" vertical="center" readingOrder="2"/>
      <protection/>
    </xf>
    <xf numFmtId="170" fontId="21" fillId="0" borderId="28" xfId="44" applyNumberFormat="1" applyFont="1" applyFill="1" applyBorder="1" applyAlignment="1">
      <alignment horizontal="right" vertical="center"/>
      <protection/>
    </xf>
    <xf numFmtId="0" fontId="12" fillId="0" borderId="33" xfId="44" applyFont="1" applyFill="1" applyBorder="1" applyAlignment="1">
      <alignment horizontal="right" vertical="center" readingOrder="2"/>
      <protection/>
    </xf>
    <xf numFmtId="0" fontId="16" fillId="0" borderId="33" xfId="44" applyFont="1" applyFill="1" applyBorder="1" applyAlignment="1">
      <alignment horizontal="right" vertical="center" readingOrder="2"/>
      <protection/>
    </xf>
    <xf numFmtId="170" fontId="21" fillId="0" borderId="16" xfId="44" applyNumberFormat="1" applyFont="1" applyFill="1" applyBorder="1" applyAlignment="1">
      <alignment horizontal="right" vertical="center"/>
      <protection/>
    </xf>
    <xf numFmtId="0" fontId="5" fillId="0" borderId="37" xfId="44" applyFont="1" applyFill="1" applyBorder="1" applyAlignment="1">
      <alignment horizontal="right" vertical="center" readingOrder="2"/>
      <protection/>
    </xf>
    <xf numFmtId="0" fontId="5" fillId="0" borderId="36" xfId="44" applyFont="1" applyFill="1" applyBorder="1" applyAlignment="1">
      <alignment vertical="center" readingOrder="2"/>
      <protection/>
    </xf>
    <xf numFmtId="0" fontId="12" fillId="0" borderId="34" xfId="44" applyFont="1" applyFill="1" applyBorder="1" applyAlignment="1">
      <alignment horizontal="right" vertical="center" readingOrder="2"/>
      <protection/>
    </xf>
    <xf numFmtId="170" fontId="21" fillId="0" borderId="29" xfId="44" applyNumberFormat="1" applyFont="1" applyFill="1" applyBorder="1" applyAlignment="1">
      <alignment horizontal="right" vertical="center"/>
      <protection/>
    </xf>
    <xf numFmtId="170" fontId="32" fillId="35" borderId="10" xfId="44" applyNumberFormat="1" applyFont="1" applyFill="1" applyBorder="1" applyAlignment="1">
      <alignment horizontal="right" vertical="center"/>
      <protection/>
    </xf>
    <xf numFmtId="0" fontId="17" fillId="35" borderId="24" xfId="44" applyFont="1" applyFill="1" applyBorder="1" applyAlignment="1">
      <alignment horizontal="center" vertical="center" readingOrder="2"/>
      <protection/>
    </xf>
    <xf numFmtId="170" fontId="34" fillId="35" borderId="10" xfId="44" applyNumberFormat="1" applyFont="1" applyFill="1" applyBorder="1" applyAlignment="1">
      <alignment horizontal="right" vertical="center"/>
      <protection/>
    </xf>
    <xf numFmtId="179" fontId="83" fillId="35" borderId="10" xfId="44" applyNumberFormat="1" applyFont="1" applyFill="1" applyBorder="1" applyAlignment="1">
      <alignment horizontal="right" vertical="center"/>
      <protection/>
    </xf>
    <xf numFmtId="0" fontId="5" fillId="0" borderId="0" xfId="44" applyFont="1" applyFill="1" applyAlignment="1">
      <alignment/>
      <protection/>
    </xf>
    <xf numFmtId="170" fontId="21" fillId="0" borderId="28" xfId="44" applyNumberFormat="1" applyFont="1" applyFill="1" applyBorder="1" applyAlignment="1">
      <alignment horizontal="right" vertical="center" readingOrder="2"/>
      <protection/>
    </xf>
    <xf numFmtId="0" fontId="11" fillId="0" borderId="32" xfId="44" applyFont="1" applyFill="1" applyBorder="1" applyAlignment="1">
      <alignment horizontal="center" vertical="center" readingOrder="2"/>
      <protection/>
    </xf>
    <xf numFmtId="0" fontId="5" fillId="0" borderId="33" xfId="44" applyFont="1" applyFill="1" applyBorder="1" applyAlignment="1">
      <alignment horizontal="right" vertical="center" indent="1" readingOrder="2"/>
      <protection/>
    </xf>
    <xf numFmtId="0" fontId="23" fillId="0" borderId="18" xfId="44" applyFont="1" applyFill="1" applyBorder="1" applyAlignment="1">
      <alignment horizontal="right" vertical="center" indent="1" readingOrder="2"/>
      <protection/>
    </xf>
    <xf numFmtId="170" fontId="21" fillId="0" borderId="19" xfId="44" applyNumberFormat="1" applyFont="1" applyFill="1" applyBorder="1" applyAlignment="1">
      <alignment horizontal="right" vertical="center" readingOrder="2"/>
      <protection/>
    </xf>
    <xf numFmtId="170" fontId="21" fillId="0" borderId="16" xfId="44" applyNumberFormat="1" applyFont="1" applyFill="1" applyBorder="1" applyAlignment="1">
      <alignment horizontal="right" vertical="center" readingOrder="1"/>
      <protection/>
    </xf>
    <xf numFmtId="177" fontId="21" fillId="0" borderId="38" xfId="44" applyNumberFormat="1" applyFont="1" applyBorder="1" applyAlignment="1">
      <alignment horizontal="right" vertical="center"/>
      <protection/>
    </xf>
    <xf numFmtId="170" fontId="21" fillId="0" borderId="16" xfId="44" applyNumberFormat="1" applyFont="1" applyFill="1" applyBorder="1" applyAlignment="1">
      <alignment horizontal="right" vertical="center" readingOrder="2"/>
      <protection/>
    </xf>
    <xf numFmtId="0" fontId="23" fillId="0" borderId="19" xfId="44" applyFont="1" applyFill="1" applyBorder="1" applyAlignment="1">
      <alignment horizontal="right" vertical="center" indent="1" readingOrder="2"/>
      <protection/>
    </xf>
    <xf numFmtId="180" fontId="84" fillId="0" borderId="19" xfId="44" applyNumberFormat="1" applyFont="1" applyFill="1" applyBorder="1" applyAlignment="1">
      <alignment horizontal="right" vertical="center" readingOrder="2"/>
      <protection/>
    </xf>
    <xf numFmtId="0" fontId="23" fillId="0" borderId="19" xfId="44" applyFont="1" applyFill="1" applyBorder="1" applyAlignment="1">
      <alignment horizontal="right" vertical="center" readingOrder="2"/>
      <protection/>
    </xf>
    <xf numFmtId="177" fontId="21" fillId="0" borderId="16" xfId="44" applyNumberFormat="1" applyFont="1" applyFill="1" applyBorder="1" applyAlignment="1">
      <alignment horizontal="right" vertical="center" readingOrder="2"/>
      <protection/>
    </xf>
    <xf numFmtId="0" fontId="5" fillId="0" borderId="19" xfId="44" applyFont="1" applyFill="1" applyBorder="1" applyAlignment="1">
      <alignment horizontal="right" vertical="center" indent="1" readingOrder="2"/>
      <protection/>
    </xf>
    <xf numFmtId="0" fontId="11" fillId="0" borderId="35" xfId="44" applyFont="1" applyFill="1" applyBorder="1" applyAlignment="1">
      <alignment horizontal="center" vertical="center" readingOrder="2"/>
      <protection/>
    </xf>
    <xf numFmtId="0" fontId="5" fillId="0" borderId="20" xfId="44" applyFont="1" applyFill="1" applyBorder="1" applyAlignment="1">
      <alignment horizontal="right" vertical="center" readingOrder="2"/>
      <protection/>
    </xf>
    <xf numFmtId="170" fontId="21" fillId="0" borderId="39" xfId="44" applyNumberFormat="1" applyFont="1" applyFill="1" applyBorder="1" applyAlignment="1">
      <alignment horizontal="right" vertical="center" readingOrder="2"/>
      <protection/>
    </xf>
    <xf numFmtId="0" fontId="21" fillId="0" borderId="0" xfId="44" applyFont="1" applyFill="1">
      <alignment/>
      <protection/>
    </xf>
    <xf numFmtId="0" fontId="22" fillId="0" borderId="0" xfId="44" applyFont="1" applyFill="1" applyAlignment="1">
      <alignment horizontal="right"/>
      <protection/>
    </xf>
    <xf numFmtId="174" fontId="21" fillId="0" borderId="0" xfId="44" applyNumberFormat="1" applyFont="1" applyFill="1">
      <alignment/>
      <protection/>
    </xf>
    <xf numFmtId="0" fontId="21" fillId="0" borderId="0" xfId="44" applyFont="1" applyFill="1" applyAlignment="1">
      <alignment horizontal="right"/>
      <protection/>
    </xf>
    <xf numFmtId="0" fontId="5" fillId="0" borderId="0" xfId="44" applyFont="1" applyFill="1" applyAlignment="1">
      <alignment horizontal="center" vertical="center"/>
      <protection/>
    </xf>
    <xf numFmtId="0" fontId="32" fillId="34" borderId="11" xfId="44" applyFont="1" applyFill="1" applyBorder="1" applyAlignment="1">
      <alignment horizontal="center" vertical="center"/>
      <protection/>
    </xf>
    <xf numFmtId="0" fontId="32" fillId="34" borderId="13" xfId="44" applyFont="1" applyFill="1" applyBorder="1" applyAlignment="1">
      <alignment horizontal="center" vertical="center"/>
      <protection/>
    </xf>
    <xf numFmtId="0" fontId="21" fillId="0" borderId="0" xfId="44" applyFont="1" applyFill="1" applyAlignment="1">
      <alignment horizontal="center" vertical="center" wrapText="1"/>
      <protection/>
    </xf>
    <xf numFmtId="0" fontId="32" fillId="34" borderId="12" xfId="44" applyFont="1" applyFill="1" applyBorder="1" applyAlignment="1">
      <alignment horizontal="center" vertical="center"/>
      <protection/>
    </xf>
    <xf numFmtId="0" fontId="32" fillId="34" borderId="14" xfId="44" applyFont="1" applyFill="1" applyBorder="1" applyAlignment="1">
      <alignment horizontal="center" vertical="center"/>
      <protection/>
    </xf>
    <xf numFmtId="0" fontId="21" fillId="0" borderId="0" xfId="44" applyFont="1" applyFill="1" applyAlignment="1">
      <alignment vertical="center"/>
      <protection/>
    </xf>
    <xf numFmtId="0" fontId="21" fillId="0" borderId="15" xfId="44" applyNumberFormat="1" applyFont="1" applyFill="1" applyBorder="1" applyAlignment="1">
      <alignment horizontal="center" vertical="center"/>
      <protection/>
    </xf>
    <xf numFmtId="0" fontId="21" fillId="0" borderId="13" xfId="44" applyFont="1" applyFill="1" applyBorder="1" applyAlignment="1">
      <alignment vertical="center" shrinkToFit="1"/>
      <protection/>
    </xf>
    <xf numFmtId="0" fontId="21" fillId="0" borderId="16" xfId="44" applyNumberFormat="1" applyFont="1" applyFill="1" applyBorder="1" applyAlignment="1">
      <alignment horizontal="center" vertical="center"/>
      <protection/>
    </xf>
    <xf numFmtId="0" fontId="21" fillId="0" borderId="19" xfId="44" applyFont="1" applyFill="1" applyBorder="1" applyAlignment="1">
      <alignment vertical="center" shrinkToFit="1"/>
      <protection/>
    </xf>
    <xf numFmtId="177" fontId="21" fillId="0" borderId="19" xfId="44" applyNumberFormat="1" applyFont="1" applyBorder="1" applyAlignment="1">
      <alignment horizontal="right" vertical="center"/>
      <protection/>
    </xf>
    <xf numFmtId="0" fontId="21" fillId="0" borderId="27" xfId="44" applyNumberFormat="1" applyFont="1" applyFill="1" applyBorder="1" applyAlignment="1">
      <alignment horizontal="center" vertical="center"/>
      <protection/>
    </xf>
    <xf numFmtId="0" fontId="21" fillId="0" borderId="20" xfId="44" applyFont="1" applyFill="1" applyBorder="1" applyAlignment="1">
      <alignment vertical="center" shrinkToFit="1"/>
      <protection/>
    </xf>
    <xf numFmtId="177" fontId="21" fillId="0" borderId="20" xfId="44" applyNumberFormat="1" applyFont="1" applyBorder="1" applyAlignment="1">
      <alignment horizontal="right" vertical="center"/>
      <protection/>
    </xf>
    <xf numFmtId="0" fontId="21" fillId="0" borderId="28" xfId="44" applyNumberFormat="1" applyFont="1" applyFill="1" applyBorder="1" applyAlignment="1">
      <alignment horizontal="center" vertical="center"/>
      <protection/>
    </xf>
    <xf numFmtId="0" fontId="21" fillId="0" borderId="18" xfId="44" applyFont="1" applyFill="1" applyBorder="1" applyAlignment="1">
      <alignment vertical="center" shrinkToFit="1"/>
      <protection/>
    </xf>
    <xf numFmtId="177" fontId="21" fillId="0" borderId="18" xfId="44" applyNumberFormat="1" applyFont="1" applyBorder="1" applyAlignment="1">
      <alignment horizontal="right" vertical="center"/>
      <protection/>
    </xf>
    <xf numFmtId="0" fontId="31" fillId="34" borderId="10" xfId="44" applyNumberFormat="1" applyFont="1" applyFill="1" applyBorder="1" applyAlignment="1">
      <alignment horizontal="center" vertical="center"/>
      <protection/>
    </xf>
    <xf numFmtId="0" fontId="31" fillId="34" borderId="24" xfId="44" applyFont="1" applyFill="1" applyBorder="1" applyAlignment="1">
      <alignment horizontal="center" vertical="center"/>
      <protection/>
    </xf>
    <xf numFmtId="177" fontId="31" fillId="34" borderId="24" xfId="44" applyNumberFormat="1" applyFont="1" applyFill="1" applyBorder="1" applyAlignment="1">
      <alignment horizontal="right" vertical="center"/>
      <protection/>
    </xf>
    <xf numFmtId="0" fontId="5" fillId="0" borderId="0" xfId="44" applyFont="1" applyFill="1" applyAlignment="1">
      <alignment horizontal="center"/>
      <protection/>
    </xf>
    <xf numFmtId="0" fontId="5" fillId="0" borderId="0" xfId="44" applyFont="1" applyFill="1">
      <alignment/>
      <protection/>
    </xf>
    <xf numFmtId="0" fontId="32" fillId="34" borderId="11" xfId="44" applyFont="1" applyFill="1" applyBorder="1" applyAlignment="1">
      <alignment horizontal="center"/>
      <protection/>
    </xf>
    <xf numFmtId="0" fontId="6" fillId="0" borderId="0" xfId="44" applyFont="1" applyFill="1" applyAlignment="1">
      <alignment vertical="center"/>
      <protection/>
    </xf>
    <xf numFmtId="0" fontId="32" fillId="34" borderId="12" xfId="44" applyFont="1" applyFill="1" applyBorder="1" applyAlignment="1">
      <alignment horizontal="center"/>
      <protection/>
    </xf>
    <xf numFmtId="0" fontId="26" fillId="0" borderId="0" xfId="44" applyFont="1" applyFill="1" applyBorder="1" applyAlignment="1">
      <alignment horizontal="right" vertical="center" readingOrder="2"/>
      <protection/>
    </xf>
    <xf numFmtId="0" fontId="27" fillId="0" borderId="0" xfId="44" applyFont="1" applyFill="1" applyBorder="1" applyAlignment="1">
      <alignment horizontal="right" vertical="center" shrinkToFit="1"/>
      <protection/>
    </xf>
    <xf numFmtId="176" fontId="21" fillId="0" borderId="15" xfId="44" applyNumberFormat="1" applyFont="1" applyFill="1" applyBorder="1" applyAlignment="1">
      <alignment horizontal="right" vertical="center"/>
      <protection/>
    </xf>
    <xf numFmtId="0" fontId="21" fillId="0" borderId="33" xfId="44" applyFont="1" applyFill="1" applyBorder="1" applyAlignment="1">
      <alignment horizontal="right" vertical="center"/>
      <protection/>
    </xf>
    <xf numFmtId="170" fontId="21" fillId="0" borderId="33" xfId="44" applyNumberFormat="1" applyFont="1" applyBorder="1" applyAlignment="1">
      <alignment vertical="center" shrinkToFit="1"/>
      <protection/>
    </xf>
    <xf numFmtId="176" fontId="21" fillId="0" borderId="16" xfId="44" applyNumberFormat="1" applyFont="1" applyFill="1" applyBorder="1" applyAlignment="1">
      <alignment horizontal="right" vertical="center" shrinkToFit="1"/>
      <protection/>
    </xf>
    <xf numFmtId="0" fontId="31" fillId="34" borderId="40" xfId="44" applyFont="1" applyFill="1" applyBorder="1" applyAlignment="1">
      <alignment horizontal="right"/>
      <protection/>
    </xf>
    <xf numFmtId="0" fontId="31" fillId="34" borderId="40" xfId="44" applyFont="1" applyFill="1" applyBorder="1" applyAlignment="1">
      <alignment horizontal="center" shrinkToFit="1"/>
      <protection/>
    </xf>
    <xf numFmtId="176" fontId="31" fillId="34" borderId="10" xfId="44" applyNumberFormat="1" applyFont="1" applyFill="1" applyBorder="1" applyAlignment="1">
      <alignment horizontal="right" vertical="center" shrinkToFit="1"/>
      <protection/>
    </xf>
    <xf numFmtId="176" fontId="21" fillId="0" borderId="15" xfId="44" applyNumberFormat="1" applyFont="1" applyFill="1" applyBorder="1" applyAlignment="1">
      <alignment horizontal="right" vertical="center" shrinkToFit="1"/>
      <protection/>
    </xf>
    <xf numFmtId="3" fontId="5" fillId="0" borderId="0" xfId="44" applyNumberFormat="1" applyFont="1" applyFill="1" applyAlignment="1">
      <alignment vertical="center"/>
      <protection/>
    </xf>
    <xf numFmtId="0" fontId="21" fillId="0" borderId="16" xfId="44" applyNumberFormat="1" applyFont="1" applyFill="1" applyBorder="1" applyAlignment="1">
      <alignment horizontal="center" vertical="center" wrapText="1" readingOrder="2"/>
      <protection/>
    </xf>
    <xf numFmtId="0" fontId="0" fillId="0" borderId="0" xfId="44" applyFill="1" applyAlignment="1">
      <alignment vertical="center"/>
      <protection/>
    </xf>
    <xf numFmtId="0" fontId="0" fillId="0" borderId="0" xfId="44" applyFont="1" applyFill="1" applyAlignment="1">
      <alignment vertical="center"/>
      <protection/>
    </xf>
    <xf numFmtId="0" fontId="0" fillId="0" borderId="0" xfId="44" applyFill="1" applyAlignment="1">
      <alignment horizontal="center"/>
      <protection/>
    </xf>
    <xf numFmtId="0" fontId="15" fillId="0" borderId="0" xfId="44" applyFont="1" applyFill="1" applyAlignment="1">
      <alignment horizontal="center"/>
      <protection/>
    </xf>
    <xf numFmtId="0" fontId="0" fillId="0" borderId="0" xfId="44" applyFill="1">
      <alignment/>
      <protection/>
    </xf>
    <xf numFmtId="170" fontId="21" fillId="34" borderId="13" xfId="44" applyNumberFormat="1" applyFont="1" applyFill="1" applyBorder="1" applyAlignment="1">
      <alignment horizontal="center" vertical="center"/>
      <protection/>
    </xf>
    <xf numFmtId="0" fontId="1" fillId="0" borderId="0" xfId="44" applyFont="1" applyFill="1" applyAlignment="1">
      <alignment vertical="center"/>
      <protection/>
    </xf>
    <xf numFmtId="0" fontId="21" fillId="34" borderId="41" xfId="44" applyFont="1" applyFill="1" applyBorder="1" applyAlignment="1">
      <alignment horizontal="center" vertical="center"/>
      <protection/>
    </xf>
    <xf numFmtId="0" fontId="21" fillId="34" borderId="10" xfId="44" applyFont="1" applyFill="1" applyBorder="1" applyAlignment="1">
      <alignment horizontal="center" vertical="center"/>
      <protection/>
    </xf>
    <xf numFmtId="170" fontId="21" fillId="34" borderId="14" xfId="44" applyNumberFormat="1" applyFont="1" applyFill="1" applyBorder="1" applyAlignment="1">
      <alignment horizontal="center" vertical="center"/>
      <protection/>
    </xf>
    <xf numFmtId="0" fontId="21" fillId="0" borderId="11" xfId="44" applyFont="1" applyFill="1" applyBorder="1" applyAlignment="1">
      <alignment horizontal="center" vertical="center"/>
      <protection/>
    </xf>
    <xf numFmtId="0" fontId="21" fillId="0" borderId="15" xfId="44" applyFont="1" applyFill="1" applyBorder="1" applyAlignment="1">
      <alignment horizontal="center" vertical="center"/>
      <protection/>
    </xf>
    <xf numFmtId="0" fontId="28" fillId="0" borderId="38" xfId="44" applyFont="1" applyFill="1" applyBorder="1" applyAlignment="1">
      <alignment vertical="center"/>
      <protection/>
    </xf>
    <xf numFmtId="168" fontId="21" fillId="0" borderId="38" xfId="44" applyNumberFormat="1" applyFont="1" applyFill="1" applyBorder="1" applyAlignment="1">
      <alignment horizontal="right" vertical="center"/>
      <protection/>
    </xf>
    <xf numFmtId="0" fontId="21" fillId="0" borderId="16" xfId="44" applyFont="1" applyFill="1" applyBorder="1" applyAlignment="1">
      <alignment horizontal="center" vertical="center"/>
      <protection/>
    </xf>
    <xf numFmtId="0" fontId="21" fillId="0" borderId="19" xfId="44" applyFont="1" applyFill="1" applyBorder="1" applyAlignment="1">
      <alignment horizontal="right" vertical="center"/>
      <protection/>
    </xf>
    <xf numFmtId="0" fontId="31" fillId="34" borderId="10" xfId="44" applyFont="1" applyFill="1" applyBorder="1" applyAlignment="1">
      <alignment horizontal="center" vertical="center"/>
      <protection/>
    </xf>
    <xf numFmtId="0" fontId="28" fillId="0" borderId="38" xfId="44" applyFont="1" applyFill="1" applyBorder="1" applyAlignment="1">
      <alignment horizontal="right" vertical="center"/>
      <protection/>
    </xf>
    <xf numFmtId="177" fontId="21" fillId="0" borderId="38" xfId="44" applyNumberFormat="1" applyFont="1" applyFill="1" applyBorder="1" applyAlignment="1">
      <alignment horizontal="right" vertical="center"/>
      <protection/>
    </xf>
    <xf numFmtId="0" fontId="21" fillId="0" borderId="28" xfId="44" applyFont="1" applyFill="1" applyBorder="1" applyAlignment="1">
      <alignment horizontal="center" vertical="center"/>
      <protection/>
    </xf>
    <xf numFmtId="0" fontId="21" fillId="0" borderId="18" xfId="44" applyFont="1" applyFill="1" applyBorder="1" applyAlignment="1">
      <alignment horizontal="right" vertical="center" readingOrder="2"/>
      <protection/>
    </xf>
    <xf numFmtId="0" fontId="21" fillId="0" borderId="17" xfId="44" applyFont="1" applyFill="1" applyBorder="1" applyAlignment="1">
      <alignment horizontal="center" vertical="center"/>
      <protection/>
    </xf>
    <xf numFmtId="0" fontId="28" fillId="0" borderId="42" xfId="44" applyFont="1" applyFill="1" applyBorder="1" applyAlignment="1">
      <alignment horizontal="right" vertical="center"/>
      <protection/>
    </xf>
    <xf numFmtId="177" fontId="21" fillId="0" borderId="42" xfId="44" applyNumberFormat="1" applyFont="1" applyBorder="1" applyAlignment="1">
      <alignment horizontal="right" vertical="center"/>
      <protection/>
    </xf>
    <xf numFmtId="0" fontId="25" fillId="0" borderId="0" xfId="44" applyFont="1" applyFill="1" applyAlignment="1">
      <alignment vertical="center"/>
      <protection/>
    </xf>
    <xf numFmtId="170" fontId="0" fillId="0" borderId="0" xfId="44" applyNumberFormat="1" applyFill="1">
      <alignment/>
      <protection/>
    </xf>
    <xf numFmtId="0" fontId="5" fillId="0" borderId="0" xfId="44" applyFont="1" applyFill="1" applyAlignment="1">
      <alignment horizontal="right"/>
      <protection/>
    </xf>
    <xf numFmtId="0" fontId="4" fillId="0" borderId="0" xfId="44" applyFont="1" applyFill="1" applyAlignment="1">
      <alignment horizontal="left" readingOrder="2"/>
      <protection/>
    </xf>
    <xf numFmtId="0" fontId="32" fillId="34" borderId="11" xfId="44" applyFont="1" applyFill="1" applyBorder="1" applyAlignment="1">
      <alignment horizontal="center" vertical="center" wrapText="1"/>
      <protection/>
    </xf>
    <xf numFmtId="0" fontId="5" fillId="0" borderId="0" xfId="44" applyFont="1" applyFill="1" applyAlignment="1">
      <alignment horizontal="center" vertical="center" wrapText="1"/>
      <protection/>
    </xf>
    <xf numFmtId="0" fontId="32" fillId="34" borderId="12" xfId="44" applyFont="1" applyFill="1" applyBorder="1" applyAlignment="1">
      <alignment horizontal="center" vertical="center" wrapText="1"/>
      <protection/>
    </xf>
    <xf numFmtId="0" fontId="5" fillId="0" borderId="15" xfId="44" applyNumberFormat="1" applyFont="1" applyFill="1" applyBorder="1" applyAlignment="1">
      <alignment horizontal="center" vertical="center"/>
      <protection/>
    </xf>
    <xf numFmtId="0" fontId="28" fillId="0" borderId="0" xfId="44" applyFont="1" applyFill="1" applyBorder="1" applyAlignment="1">
      <alignment vertical="center"/>
      <protection/>
    </xf>
    <xf numFmtId="171" fontId="13" fillId="0" borderId="15" xfId="44" applyNumberFormat="1" applyFont="1" applyFill="1" applyBorder="1" applyAlignment="1">
      <alignment horizontal="right" vertical="center"/>
      <protection/>
    </xf>
    <xf numFmtId="0" fontId="29" fillId="0" borderId="0" xfId="44" applyFont="1" applyFill="1" applyBorder="1" applyAlignment="1">
      <alignment horizontal="right" vertical="center" readingOrder="2"/>
      <protection/>
    </xf>
    <xf numFmtId="0" fontId="5" fillId="0" borderId="0" xfId="44" applyFont="1" applyFill="1" applyBorder="1" applyAlignment="1">
      <alignment horizontal="right" vertical="center"/>
      <protection/>
    </xf>
    <xf numFmtId="177" fontId="13" fillId="0" borderId="15" xfId="44" applyNumberFormat="1" applyFont="1" applyFill="1" applyBorder="1" applyAlignment="1">
      <alignment horizontal="right" vertical="center"/>
      <protection/>
    </xf>
    <xf numFmtId="0" fontId="31" fillId="34" borderId="40" xfId="44" applyFont="1" applyFill="1" applyBorder="1" applyAlignment="1">
      <alignment horizontal="center" vertical="center"/>
      <protection/>
    </xf>
    <xf numFmtId="177" fontId="31" fillId="34" borderId="10" xfId="44" applyNumberFormat="1" applyFont="1" applyFill="1" applyBorder="1" applyAlignment="1">
      <alignment horizontal="right" vertical="center"/>
      <protection/>
    </xf>
    <xf numFmtId="170" fontId="13" fillId="0" borderId="15" xfId="44" applyNumberFormat="1" applyFont="1" applyFill="1" applyBorder="1" applyAlignment="1">
      <alignment horizontal="right" vertical="center"/>
      <protection/>
    </xf>
    <xf numFmtId="177" fontId="5" fillId="0" borderId="15" xfId="44" applyNumberFormat="1" applyFont="1" applyFill="1" applyBorder="1" applyAlignment="1">
      <alignment horizontal="right" vertical="center"/>
      <protection/>
    </xf>
    <xf numFmtId="170" fontId="13" fillId="0" borderId="15" xfId="44" applyNumberFormat="1" applyFont="1" applyFill="1" applyBorder="1" applyAlignment="1">
      <alignment horizontal="right" vertical="center" wrapText="1"/>
      <protection/>
    </xf>
    <xf numFmtId="0" fontId="29" fillId="0" borderId="0" xfId="44" applyFont="1" applyFill="1" applyBorder="1" applyAlignment="1">
      <alignment horizontal="right" vertical="center"/>
      <protection/>
    </xf>
    <xf numFmtId="170" fontId="5" fillId="0" borderId="15" xfId="44" applyNumberFormat="1" applyFont="1" applyFill="1" applyBorder="1" applyAlignment="1">
      <alignment horizontal="right" vertical="center"/>
      <protection/>
    </xf>
    <xf numFmtId="0" fontId="31" fillId="34" borderId="12" xfId="44" applyNumberFormat="1" applyFont="1" applyFill="1" applyBorder="1" applyAlignment="1">
      <alignment horizontal="center" vertical="center"/>
      <protection/>
    </xf>
    <xf numFmtId="0" fontId="31" fillId="34" borderId="43" xfId="44" applyFont="1" applyFill="1" applyBorder="1" applyAlignment="1">
      <alignment horizontal="center" vertical="center"/>
      <protection/>
    </xf>
    <xf numFmtId="177" fontId="31" fillId="34" borderId="12" xfId="44" applyNumberFormat="1" applyFont="1" applyFill="1" applyBorder="1" applyAlignment="1">
      <alignment horizontal="right" vertical="center"/>
      <protection/>
    </xf>
    <xf numFmtId="0" fontId="5" fillId="0" borderId="0" xfId="44" applyFont="1" applyFill="1" applyAlignment="1">
      <alignment readingOrder="2"/>
      <protection/>
    </xf>
    <xf numFmtId="0" fontId="18" fillId="0" borderId="0" xfId="44" applyFont="1" applyFill="1" applyAlignment="1">
      <alignment horizontal="center"/>
      <protection/>
    </xf>
    <xf numFmtId="0" fontId="32" fillId="34" borderId="24" xfId="44" applyFont="1" applyFill="1" applyBorder="1" applyAlignment="1">
      <alignment horizontal="center" vertical="center" wrapText="1"/>
      <protection/>
    </xf>
    <xf numFmtId="0" fontId="32" fillId="34" borderId="10" xfId="44" applyFont="1" applyFill="1" applyBorder="1" applyAlignment="1">
      <alignment horizontal="center" vertical="center" wrapText="1"/>
      <protection/>
    </xf>
    <xf numFmtId="0" fontId="21" fillId="0" borderId="15" xfId="44" applyFont="1" applyFill="1" applyBorder="1" applyAlignment="1">
      <alignment horizontal="center" vertical="center" wrapText="1"/>
      <protection/>
    </xf>
    <xf numFmtId="0" fontId="21" fillId="0" borderId="38" xfId="44" applyFont="1" applyFill="1" applyBorder="1" applyAlignment="1">
      <alignment horizontal="center" vertical="center" wrapText="1"/>
      <protection/>
    </xf>
    <xf numFmtId="0" fontId="21" fillId="0" borderId="0" xfId="44" applyFont="1" applyFill="1" applyBorder="1" applyAlignment="1">
      <alignment horizontal="center" vertical="center" wrapText="1"/>
      <protection/>
    </xf>
    <xf numFmtId="170" fontId="21" fillId="0" borderId="15" xfId="44" applyNumberFormat="1" applyFont="1" applyFill="1" applyBorder="1" applyAlignment="1">
      <alignment horizontal="right" vertical="center" wrapText="1"/>
      <protection/>
    </xf>
    <xf numFmtId="0" fontId="22" fillId="0" borderId="38" xfId="44" applyFont="1" applyFill="1" applyBorder="1" applyAlignment="1">
      <alignment horizontal="center" vertical="center"/>
      <protection/>
    </xf>
    <xf numFmtId="170" fontId="21" fillId="0" borderId="15" xfId="44" applyNumberFormat="1" applyFont="1" applyFill="1" applyBorder="1" applyAlignment="1">
      <alignment horizontal="right" vertical="center"/>
      <protection/>
    </xf>
    <xf numFmtId="0" fontId="21" fillId="0" borderId="38" xfId="44" applyFont="1" applyFill="1" applyBorder="1" applyAlignment="1">
      <alignment horizontal="center" vertical="center"/>
      <protection/>
    </xf>
    <xf numFmtId="0" fontId="21" fillId="0" borderId="0" xfId="44" applyFont="1" applyFill="1" applyBorder="1" applyAlignment="1">
      <alignment horizontal="right" vertical="center"/>
      <protection/>
    </xf>
    <xf numFmtId="177" fontId="21" fillId="0" borderId="15" xfId="44" applyNumberFormat="1" applyFont="1" applyFill="1" applyBorder="1" applyAlignment="1">
      <alignment horizontal="right" vertical="center"/>
      <protection/>
    </xf>
    <xf numFmtId="0" fontId="33" fillId="34" borderId="24" xfId="44" applyFont="1" applyFill="1" applyBorder="1" applyAlignment="1">
      <alignment horizontal="center" vertical="center"/>
      <protection/>
    </xf>
    <xf numFmtId="0" fontId="21" fillId="0" borderId="0" xfId="44" applyFont="1" applyFill="1" applyBorder="1" applyAlignment="1">
      <alignment horizontal="center" vertical="center"/>
      <protection/>
    </xf>
    <xf numFmtId="1" fontId="21" fillId="0" borderId="15" xfId="44" applyNumberFormat="1" applyFont="1" applyFill="1" applyBorder="1" applyAlignment="1">
      <alignment horizontal="center" vertical="center" wrapText="1"/>
      <protection/>
    </xf>
    <xf numFmtId="1" fontId="21" fillId="0" borderId="38" xfId="44" applyNumberFormat="1" applyFont="1" applyFill="1" applyBorder="1" applyAlignment="1">
      <alignment horizontal="center" vertical="center" wrapText="1"/>
      <protection/>
    </xf>
    <xf numFmtId="1" fontId="21" fillId="0" borderId="0" xfId="44" applyNumberFormat="1" applyFont="1" applyFill="1" applyBorder="1" applyAlignment="1">
      <alignment horizontal="right" vertical="center" wrapText="1"/>
      <protection/>
    </xf>
    <xf numFmtId="1" fontId="5" fillId="0" borderId="0" xfId="44" applyNumberFormat="1" applyFont="1" applyFill="1" applyAlignment="1">
      <alignment horizontal="center" vertical="center" wrapText="1"/>
      <protection/>
    </xf>
    <xf numFmtId="1" fontId="22" fillId="0" borderId="14" xfId="44" applyNumberFormat="1" applyFont="1" applyFill="1" applyBorder="1" applyAlignment="1">
      <alignment horizontal="center" vertical="center" wrapText="1"/>
      <protection/>
    </xf>
    <xf numFmtId="0" fontId="33" fillId="34" borderId="10" xfId="44" applyFont="1" applyFill="1" applyBorder="1" applyAlignment="1">
      <alignment horizontal="center" vertical="center"/>
      <protection/>
    </xf>
    <xf numFmtId="169" fontId="4" fillId="0" borderId="0" xfId="44" applyNumberFormat="1" applyFont="1" applyFill="1" applyBorder="1" applyAlignment="1">
      <alignment horizontal="right" vertical="center" readingOrder="2"/>
      <protection/>
    </xf>
    <xf numFmtId="0" fontId="18" fillId="0" borderId="0" xfId="44" applyFont="1" applyFill="1" applyAlignment="1">
      <alignment horizontal="right"/>
      <protection/>
    </xf>
    <xf numFmtId="0" fontId="42" fillId="0" borderId="31" xfId="0" applyFont="1" applyFill="1" applyBorder="1" applyAlignment="1">
      <alignment horizontal="right" vertical="center" shrinkToFit="1"/>
    </xf>
    <xf numFmtId="0" fontId="13" fillId="0" borderId="33" xfId="0" applyFont="1" applyFill="1" applyBorder="1" applyAlignment="1">
      <alignment horizontal="right" vertical="center" shrinkToFit="1"/>
    </xf>
    <xf numFmtId="0" fontId="13" fillId="0" borderId="34" xfId="0" applyFont="1" applyFill="1" applyBorder="1" applyAlignment="1">
      <alignment horizontal="right" vertical="center" shrinkToFit="1"/>
    </xf>
    <xf numFmtId="0" fontId="13" fillId="0" borderId="33" xfId="0" applyFont="1" applyFill="1" applyBorder="1" applyAlignment="1">
      <alignment horizontal="right" vertical="center" shrinkToFit="1" readingOrder="2"/>
    </xf>
    <xf numFmtId="0" fontId="13" fillId="0" borderId="37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45" fillId="34" borderId="40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right" vertical="center" shrinkToFit="1"/>
    </xf>
    <xf numFmtId="0" fontId="44" fillId="0" borderId="34" xfId="0" applyFont="1" applyFill="1" applyBorder="1" applyAlignment="1">
      <alignment horizontal="right" vertical="center" shrinkToFit="1"/>
    </xf>
    <xf numFmtId="0" fontId="13" fillId="33" borderId="34" xfId="0" applyFont="1" applyFill="1" applyBorder="1" applyAlignment="1">
      <alignment horizontal="right" vertical="center" shrinkToFit="1"/>
    </xf>
    <xf numFmtId="0" fontId="13" fillId="0" borderId="34" xfId="0" applyFont="1" applyFill="1" applyBorder="1" applyAlignment="1">
      <alignment horizontal="justify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1" fillId="34" borderId="11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right" vertical="center" readingOrder="2"/>
    </xf>
    <xf numFmtId="168" fontId="21" fillId="0" borderId="26" xfId="0" applyNumberFormat="1" applyFont="1" applyFill="1" applyBorder="1" applyAlignment="1">
      <alignment horizontal="right" vertical="center"/>
    </xf>
    <xf numFmtId="168" fontId="21" fillId="0" borderId="44" xfId="0" applyNumberFormat="1" applyFont="1" applyFill="1" applyBorder="1" applyAlignment="1">
      <alignment horizontal="right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right" vertical="center"/>
    </xf>
    <xf numFmtId="177" fontId="21" fillId="0" borderId="16" xfId="0" applyNumberFormat="1" applyFont="1" applyFill="1" applyBorder="1" applyAlignment="1">
      <alignment horizontal="right" vertical="center"/>
    </xf>
    <xf numFmtId="177" fontId="21" fillId="0" borderId="21" xfId="0" applyNumberFormat="1" applyFont="1" applyFill="1" applyBorder="1" applyAlignment="1">
      <alignment horizontal="right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right" vertical="center"/>
    </xf>
    <xf numFmtId="0" fontId="21" fillId="33" borderId="16" xfId="0" applyNumberFormat="1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right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40" fillId="34" borderId="10" xfId="0" applyNumberFormat="1" applyFont="1" applyFill="1" applyBorder="1" applyAlignment="1">
      <alignment horizontal="center" vertical="center"/>
    </xf>
    <xf numFmtId="0" fontId="40" fillId="34" borderId="40" xfId="0" applyFont="1" applyFill="1" applyBorder="1" applyAlignment="1">
      <alignment horizontal="right" vertical="center"/>
    </xf>
    <xf numFmtId="177" fontId="40" fillId="34" borderId="10" xfId="0" applyNumberFormat="1" applyFont="1" applyFill="1" applyBorder="1" applyAlignment="1">
      <alignment horizontal="right" vertical="center"/>
    </xf>
    <xf numFmtId="177" fontId="40" fillId="34" borderId="25" xfId="0" applyNumberFormat="1" applyFont="1" applyFill="1" applyBorder="1" applyAlignment="1">
      <alignment horizontal="right" vertical="center"/>
    </xf>
    <xf numFmtId="0" fontId="21" fillId="33" borderId="33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 readingOrder="2"/>
    </xf>
    <xf numFmtId="0" fontId="21" fillId="0" borderId="33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1" fillId="33" borderId="28" xfId="0" applyNumberFormat="1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right" vertical="center"/>
    </xf>
    <xf numFmtId="0" fontId="31" fillId="34" borderId="40" xfId="0" applyFont="1" applyFill="1" applyBorder="1" applyAlignment="1">
      <alignment horizontal="right" vertical="center"/>
    </xf>
    <xf numFmtId="0" fontId="20" fillId="0" borderId="0" xfId="44" applyFont="1" applyFill="1" applyAlignment="1">
      <alignment horizontal="center" vertical="center"/>
      <protection/>
    </xf>
    <xf numFmtId="0" fontId="85" fillId="0" borderId="0" xfId="44" applyFont="1" applyFill="1" applyAlignment="1">
      <alignment horizontal="center" vertical="center"/>
      <protection/>
    </xf>
    <xf numFmtId="0" fontId="4" fillId="0" borderId="43" xfId="44" applyFont="1" applyFill="1" applyBorder="1" applyAlignment="1">
      <alignment horizontal="left" vertical="center"/>
      <protection/>
    </xf>
    <xf numFmtId="0" fontId="32" fillId="35" borderId="10" xfId="44" applyFont="1" applyFill="1" applyBorder="1" applyAlignment="1">
      <alignment horizontal="center" vertical="center" readingOrder="2"/>
      <protection/>
    </xf>
    <xf numFmtId="0" fontId="32" fillId="35" borderId="41" xfId="44" applyFont="1" applyFill="1" applyBorder="1" applyAlignment="1">
      <alignment horizontal="center" vertical="center" readingOrder="2"/>
      <protection/>
    </xf>
    <xf numFmtId="0" fontId="32" fillId="35" borderId="40" xfId="44" applyFont="1" applyFill="1" applyBorder="1" applyAlignment="1">
      <alignment horizontal="center"/>
      <protection/>
    </xf>
    <xf numFmtId="0" fontId="32" fillId="35" borderId="24" xfId="44" applyFont="1" applyFill="1" applyBorder="1" applyAlignment="1">
      <alignment horizontal="center"/>
      <protection/>
    </xf>
    <xf numFmtId="0" fontId="32" fillId="35" borderId="40" xfId="44" applyFont="1" applyFill="1" applyBorder="1" applyAlignment="1">
      <alignment horizontal="center" vertical="center" readingOrder="2"/>
      <protection/>
    </xf>
    <xf numFmtId="0" fontId="11" fillId="35" borderId="41" xfId="44" applyFont="1" applyFill="1" applyBorder="1" applyAlignment="1">
      <alignment horizontal="center" vertical="center" readingOrder="2"/>
      <protection/>
    </xf>
    <xf numFmtId="0" fontId="11" fillId="35" borderId="40" xfId="44" applyFont="1" applyFill="1" applyBorder="1" applyAlignment="1">
      <alignment horizontal="center" vertical="center" readingOrder="2"/>
      <protection/>
    </xf>
    <xf numFmtId="0" fontId="39" fillId="0" borderId="0" xfId="44" applyFont="1" applyFill="1" applyAlignment="1">
      <alignment horizontal="center" vertical="center"/>
      <protection/>
    </xf>
    <xf numFmtId="0" fontId="32" fillId="34" borderId="13" xfId="44" applyFont="1" applyFill="1" applyBorder="1" applyAlignment="1">
      <alignment horizontal="center" vertical="center"/>
      <protection/>
    </xf>
    <xf numFmtId="0" fontId="32" fillId="34" borderId="14" xfId="44" applyFont="1" applyFill="1" applyBorder="1" applyAlignment="1">
      <alignment horizontal="center" vertical="center"/>
      <protection/>
    </xf>
    <xf numFmtId="0" fontId="20" fillId="0" borderId="0" xfId="44" applyFont="1" applyFill="1" applyAlignment="1">
      <alignment horizontal="center"/>
      <protection/>
    </xf>
    <xf numFmtId="0" fontId="4" fillId="0" borderId="43" xfId="44" applyFont="1" applyFill="1" applyBorder="1" applyAlignment="1">
      <alignment horizontal="left" readingOrder="2"/>
      <protection/>
    </xf>
    <xf numFmtId="0" fontId="32" fillId="34" borderId="45" xfId="44" applyFont="1" applyFill="1" applyBorder="1" applyAlignment="1">
      <alignment horizontal="center"/>
      <protection/>
    </xf>
    <xf numFmtId="0" fontId="32" fillId="34" borderId="43" xfId="44" applyFont="1" applyFill="1" applyBorder="1" applyAlignment="1">
      <alignment horizontal="center"/>
      <protection/>
    </xf>
    <xf numFmtId="170" fontId="4" fillId="0" borderId="43" xfId="44" applyNumberFormat="1" applyFont="1" applyFill="1" applyBorder="1" applyAlignment="1">
      <alignment horizontal="left"/>
      <protection/>
    </xf>
    <xf numFmtId="0" fontId="21" fillId="34" borderId="46" xfId="44" applyFont="1" applyFill="1" applyBorder="1" applyAlignment="1">
      <alignment horizontal="center" vertical="center"/>
      <protection/>
    </xf>
    <xf numFmtId="0" fontId="21" fillId="34" borderId="45" xfId="44" applyFont="1" applyFill="1" applyBorder="1" applyAlignment="1">
      <alignment horizontal="center" vertical="center"/>
      <protection/>
    </xf>
    <xf numFmtId="0" fontId="21" fillId="34" borderId="47" xfId="44" applyFont="1" applyFill="1" applyBorder="1" applyAlignment="1">
      <alignment horizontal="center" vertical="center"/>
      <protection/>
    </xf>
    <xf numFmtId="0" fontId="21" fillId="34" borderId="13" xfId="44" applyFont="1" applyFill="1" applyBorder="1" applyAlignment="1">
      <alignment horizontal="center" vertical="center"/>
      <protection/>
    </xf>
    <xf numFmtId="0" fontId="21" fillId="34" borderId="14" xfId="44" applyFont="1" applyFill="1" applyBorder="1" applyAlignment="1">
      <alignment horizontal="center" vertical="center"/>
      <protection/>
    </xf>
    <xf numFmtId="0" fontId="20" fillId="0" borderId="0" xfId="44" applyFont="1" applyFill="1" applyBorder="1" applyAlignment="1">
      <alignment horizontal="center"/>
      <protection/>
    </xf>
    <xf numFmtId="0" fontId="32" fillId="34" borderId="45" xfId="44" applyFont="1" applyFill="1" applyBorder="1" applyAlignment="1">
      <alignment horizontal="center" vertical="center" wrapText="1"/>
      <protection/>
    </xf>
    <xf numFmtId="0" fontId="32" fillId="34" borderId="43" xfId="44" applyFont="1" applyFill="1" applyBorder="1" applyAlignment="1">
      <alignment horizontal="center" vertical="center" wrapText="1"/>
      <protection/>
    </xf>
    <xf numFmtId="0" fontId="32" fillId="34" borderId="41" xfId="44" applyFont="1" applyFill="1" applyBorder="1" applyAlignment="1">
      <alignment horizontal="center" vertical="center" wrapText="1"/>
      <protection/>
    </xf>
    <xf numFmtId="0" fontId="32" fillId="34" borderId="40" xfId="44" applyFont="1" applyFill="1" applyBorder="1" applyAlignment="1">
      <alignment horizontal="center" vertical="center" wrapText="1"/>
      <protection/>
    </xf>
    <xf numFmtId="0" fontId="32" fillId="34" borderId="24" xfId="44" applyFont="1" applyFill="1" applyBorder="1" applyAlignment="1">
      <alignment horizontal="center" vertical="center" wrapText="1"/>
      <protection/>
    </xf>
    <xf numFmtId="0" fontId="40" fillId="34" borderId="41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0" fontId="32" fillId="34" borderId="48" xfId="0" applyFont="1" applyFill="1" applyBorder="1" applyAlignment="1">
      <alignment horizontal="center" vertical="center"/>
    </xf>
    <xf numFmtId="0" fontId="32" fillId="34" borderId="4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center"/>
    </xf>
    <xf numFmtId="0" fontId="32" fillId="34" borderId="50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/>
    </xf>
    <xf numFmtId="0" fontId="21" fillId="34" borderId="41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readingOrder="2"/>
    </xf>
    <xf numFmtId="0" fontId="41" fillId="0" borderId="0" xfId="0" applyFont="1" applyFill="1" applyAlignment="1">
      <alignment horizontal="center" vertical="center"/>
    </xf>
    <xf numFmtId="0" fontId="21" fillId="34" borderId="45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</cellXfs>
  <cellStyles count="62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3" xfId="36"/>
    <cellStyle name="Comma 4" xfId="37"/>
    <cellStyle name="Comma 4 2" xfId="38"/>
    <cellStyle name="Currency" xfId="39"/>
    <cellStyle name="Currency [0]" xfId="40"/>
    <cellStyle name="Currency 2" xfId="41"/>
    <cellStyle name="Followed Hyperlink" xfId="42"/>
    <cellStyle name="Hyperlink" xfId="43"/>
    <cellStyle name="Normal 2" xfId="44"/>
    <cellStyle name="Normal 2 2" xfId="45"/>
    <cellStyle name="Normal 3" xfId="46"/>
    <cellStyle name="Normal 3 2" xfId="47"/>
    <cellStyle name="Normal 4" xfId="48"/>
    <cellStyle name="Normal 4 2" xfId="49"/>
    <cellStyle name="Normal 5" xfId="50"/>
    <cellStyle name="Percent" xfId="51"/>
    <cellStyle name="Percent 2" xfId="52"/>
    <cellStyle name="إخراج" xfId="53"/>
    <cellStyle name="إدخال" xfId="54"/>
    <cellStyle name="الإجمالي" xfId="55"/>
    <cellStyle name="تمييز1" xfId="56"/>
    <cellStyle name="تمييز2" xfId="57"/>
    <cellStyle name="تمييز3" xfId="58"/>
    <cellStyle name="تمييز4" xfId="59"/>
    <cellStyle name="تمييز5" xfId="60"/>
    <cellStyle name="تمييز6" xfId="61"/>
    <cellStyle name="جيد" xfId="62"/>
    <cellStyle name="حساب" xfId="63"/>
    <cellStyle name="خلية تدقيق" xfId="64"/>
    <cellStyle name="خلية مرتبطة" xfId="65"/>
    <cellStyle name="سيئ" xfId="66"/>
    <cellStyle name="عنوان" xfId="67"/>
    <cellStyle name="عنوان 1" xfId="68"/>
    <cellStyle name="عنوان 2" xfId="69"/>
    <cellStyle name="عنوان 3" xfId="70"/>
    <cellStyle name="عنوان 4" xfId="71"/>
    <cellStyle name="محايد" xfId="72"/>
    <cellStyle name="ملاحظة" xfId="73"/>
    <cellStyle name="نص تحذير" xfId="74"/>
    <cellStyle name="نص توضيح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2724150</xdr:colOff>
      <xdr:row>27</xdr:row>
      <xdr:rowOff>0</xdr:rowOff>
    </xdr:from>
    <xdr:to>
      <xdr:col>3</xdr:col>
      <xdr:colOff>0</xdr:colOff>
      <xdr:row>27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162300" y="8258175"/>
          <a:ext cx="2362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(10)</a:t>
          </a:r>
        </a:p>
      </xdr:txBody>
    </xdr:sp>
    <xdr:clientData/>
  </xdr:twoCellAnchor>
  <xdr:twoCellAnchor>
    <xdr:from>
      <xdr:col>1</xdr:col>
      <xdr:colOff>2724150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62300" y="9782175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62300" y="9782175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27</xdr:row>
      <xdr:rowOff>0</xdr:rowOff>
    </xdr:from>
    <xdr:to>
      <xdr:col>3</xdr:col>
      <xdr:colOff>0</xdr:colOff>
      <xdr:row>27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162300" y="8258175"/>
          <a:ext cx="2362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(10)</a:t>
          </a:r>
        </a:p>
      </xdr:txBody>
    </xdr:sp>
    <xdr:clientData/>
  </xdr:twoCellAnchor>
  <xdr:twoCellAnchor>
    <xdr:from>
      <xdr:col>1</xdr:col>
      <xdr:colOff>2724150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62300" y="9782175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62300" y="9782175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27</xdr:row>
      <xdr:rowOff>0</xdr:rowOff>
    </xdr:from>
    <xdr:to>
      <xdr:col>3</xdr:col>
      <xdr:colOff>0</xdr:colOff>
      <xdr:row>27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3162300" y="8258175"/>
          <a:ext cx="2362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(10)</a:t>
          </a:r>
        </a:p>
      </xdr:txBody>
    </xdr:sp>
    <xdr:clientData/>
  </xdr:twoCellAnchor>
  <xdr:twoCellAnchor>
    <xdr:from>
      <xdr:col>1</xdr:col>
      <xdr:colOff>2724150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162300" y="9782175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162300" y="9782175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3162300" y="9782175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3162300" y="9782175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1</xdr:col>
      <xdr:colOff>2381250</xdr:colOff>
      <xdr:row>4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28575" y="1247775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showGridLines="0" rightToLeft="1" zoomScaleSheetLayoutView="115" zoomScalePageLayoutView="0" workbookViewId="0" topLeftCell="A19">
      <selection activeCell="J48" sqref="J48"/>
    </sheetView>
  </sheetViews>
  <sheetFormatPr defaultColWidth="9.140625" defaultRowHeight="12.75"/>
  <cols>
    <col min="1" max="1" width="6.57421875" style="101" customWidth="1"/>
    <col min="2" max="2" width="56.7109375" style="104" customWidth="1"/>
    <col min="3" max="3" width="19.57421875" style="104" bestFit="1" customWidth="1"/>
    <col min="4" max="5" width="11.57421875" style="101" customWidth="1"/>
    <col min="6" max="16384" width="9.140625" style="101" customWidth="1"/>
  </cols>
  <sheetData>
    <row r="1" spans="1:5" s="53" customFormat="1" ht="27.75">
      <c r="A1" s="255" t="s">
        <v>125</v>
      </c>
      <c r="B1" s="255"/>
      <c r="C1" s="255"/>
      <c r="D1" s="255"/>
      <c r="E1" s="255"/>
    </row>
    <row r="2" spans="1:5" s="53" customFormat="1" ht="26.25" customHeight="1">
      <c r="A2" s="256" t="s">
        <v>257</v>
      </c>
      <c r="B2" s="256"/>
      <c r="C2" s="256"/>
      <c r="D2" s="256"/>
      <c r="E2" s="256"/>
    </row>
    <row r="3" spans="1:5" s="53" customFormat="1" ht="20.25" customHeight="1" thickBot="1">
      <c r="A3" s="257" t="s">
        <v>265</v>
      </c>
      <c r="B3" s="257"/>
      <c r="C3" s="257"/>
      <c r="D3" s="257"/>
      <c r="E3" s="257"/>
    </row>
    <row r="4" spans="1:5" s="53" customFormat="1" ht="24" customHeight="1" thickBot="1">
      <c r="A4" s="258" t="s">
        <v>126</v>
      </c>
      <c r="B4" s="259"/>
      <c r="C4" s="54"/>
      <c r="D4" s="260" t="s">
        <v>127</v>
      </c>
      <c r="E4" s="261"/>
    </row>
    <row r="5" spans="1:5" s="53" customFormat="1" ht="24" customHeight="1">
      <c r="A5" s="55" t="s">
        <v>128</v>
      </c>
      <c r="B5" s="56" t="s">
        <v>322</v>
      </c>
      <c r="C5" s="56"/>
      <c r="D5" s="57"/>
      <c r="E5" s="57"/>
    </row>
    <row r="6" spans="1:5" s="53" customFormat="1" ht="24" customHeight="1">
      <c r="A6" s="58"/>
      <c r="B6" s="59" t="s">
        <v>129</v>
      </c>
      <c r="C6" s="60"/>
      <c r="D6" s="61">
        <v>4450</v>
      </c>
      <c r="E6" s="61"/>
    </row>
    <row r="7" spans="1:5" s="53" customFormat="1" ht="24" customHeight="1">
      <c r="A7" s="58"/>
      <c r="B7" s="59" t="s">
        <v>130</v>
      </c>
      <c r="C7" s="62"/>
      <c r="D7" s="63">
        <v>1660</v>
      </c>
      <c r="E7" s="63"/>
    </row>
    <row r="8" spans="1:5" s="53" customFormat="1" ht="24" customHeight="1">
      <c r="A8" s="58"/>
      <c r="B8" s="59" t="s">
        <v>255</v>
      </c>
      <c r="C8" s="64" t="s">
        <v>131</v>
      </c>
      <c r="D8" s="63">
        <v>2550</v>
      </c>
      <c r="E8" s="63"/>
    </row>
    <row r="9" spans="1:5" s="53" customFormat="1" ht="24" customHeight="1">
      <c r="A9" s="58"/>
      <c r="B9" s="59" t="s">
        <v>132</v>
      </c>
      <c r="C9" s="64" t="s">
        <v>241</v>
      </c>
      <c r="D9" s="63">
        <v>20</v>
      </c>
      <c r="E9" s="63"/>
    </row>
    <row r="10" spans="1:5" s="53" customFormat="1" ht="24" customHeight="1" thickBot="1">
      <c r="A10" s="65"/>
      <c r="B10" s="59" t="s">
        <v>133</v>
      </c>
      <c r="C10" s="64" t="s">
        <v>241</v>
      </c>
      <c r="D10" s="66">
        <v>20</v>
      </c>
      <c r="E10" s="66"/>
    </row>
    <row r="11" spans="1:5" s="53" customFormat="1" ht="24" customHeight="1" thickBot="1">
      <c r="A11" s="259" t="s">
        <v>342</v>
      </c>
      <c r="B11" s="262"/>
      <c r="C11" s="67"/>
      <c r="D11" s="68"/>
      <c r="E11" s="68">
        <f>SUM(D6:D10)</f>
        <v>8700</v>
      </c>
    </row>
    <row r="12" spans="1:5" s="53" customFormat="1" ht="24" customHeight="1">
      <c r="A12" s="69" t="s">
        <v>134</v>
      </c>
      <c r="B12" s="70" t="s">
        <v>323</v>
      </c>
      <c r="C12" s="71"/>
      <c r="D12" s="72"/>
      <c r="E12" s="72"/>
    </row>
    <row r="13" spans="1:5" s="53" customFormat="1" ht="24" customHeight="1">
      <c r="A13" s="58"/>
      <c r="B13" s="73" t="s">
        <v>267</v>
      </c>
      <c r="C13" s="74"/>
      <c r="D13" s="75"/>
      <c r="E13" s="75"/>
    </row>
    <row r="14" spans="1:5" s="53" customFormat="1" ht="24" customHeight="1">
      <c r="A14" s="58"/>
      <c r="B14" s="59" t="s">
        <v>332</v>
      </c>
      <c r="C14" s="62"/>
      <c r="D14" s="63">
        <v>3340</v>
      </c>
      <c r="E14" s="63"/>
    </row>
    <row r="15" spans="1:5" s="53" customFormat="1" ht="24" customHeight="1">
      <c r="A15" s="58"/>
      <c r="B15" s="59" t="s">
        <v>135</v>
      </c>
      <c r="C15" s="64" t="s">
        <v>36</v>
      </c>
      <c r="D15" s="63">
        <v>4385</v>
      </c>
      <c r="E15" s="63"/>
    </row>
    <row r="16" spans="1:5" s="53" customFormat="1" ht="24" customHeight="1">
      <c r="A16" s="58"/>
      <c r="B16" s="59" t="s">
        <v>136</v>
      </c>
      <c r="C16" s="62"/>
      <c r="D16" s="63">
        <v>330</v>
      </c>
      <c r="E16" s="63"/>
    </row>
    <row r="17" spans="1:5" s="53" customFormat="1" ht="24" customHeight="1">
      <c r="A17" s="58"/>
      <c r="B17" s="59" t="s">
        <v>137</v>
      </c>
      <c r="C17" s="62"/>
      <c r="D17" s="63">
        <v>180</v>
      </c>
      <c r="E17" s="63"/>
    </row>
    <row r="18" spans="1:5" s="53" customFormat="1" ht="24" customHeight="1" thickBot="1">
      <c r="A18" s="65"/>
      <c r="B18" s="76" t="s">
        <v>138</v>
      </c>
      <c r="C18" s="62"/>
      <c r="D18" s="66">
        <v>265</v>
      </c>
      <c r="E18" s="66"/>
    </row>
    <row r="19" spans="1:5" s="53" customFormat="1" ht="24" customHeight="1" thickBot="1">
      <c r="A19" s="259" t="s">
        <v>139</v>
      </c>
      <c r="B19" s="262"/>
      <c r="C19" s="67"/>
      <c r="D19" s="68"/>
      <c r="E19" s="68">
        <f>SUM(D14:D18)</f>
        <v>8500</v>
      </c>
    </row>
    <row r="20" spans="1:5" s="53" customFormat="1" ht="24" customHeight="1">
      <c r="A20" s="77"/>
      <c r="B20" s="78" t="s">
        <v>324</v>
      </c>
      <c r="C20" s="71"/>
      <c r="D20" s="72"/>
      <c r="E20" s="72"/>
    </row>
    <row r="21" spans="1:5" s="53" customFormat="1" ht="24" customHeight="1">
      <c r="A21" s="58"/>
      <c r="B21" s="59" t="s">
        <v>140</v>
      </c>
      <c r="C21" s="62"/>
      <c r="D21" s="63">
        <v>1200</v>
      </c>
      <c r="E21" s="63"/>
    </row>
    <row r="22" spans="1:5" s="53" customFormat="1" ht="24" customHeight="1">
      <c r="A22" s="58"/>
      <c r="B22" s="59" t="s">
        <v>256</v>
      </c>
      <c r="C22" s="62"/>
      <c r="D22" s="63">
        <v>140</v>
      </c>
      <c r="E22" s="63"/>
    </row>
    <row r="23" spans="1:5" s="53" customFormat="1" ht="24" customHeight="1">
      <c r="A23" s="58"/>
      <c r="B23" s="59" t="s">
        <v>141</v>
      </c>
      <c r="C23" s="64" t="s">
        <v>36</v>
      </c>
      <c r="D23" s="63">
        <v>15</v>
      </c>
      <c r="E23" s="63"/>
    </row>
    <row r="24" spans="1:5" s="53" customFormat="1" ht="24" customHeight="1">
      <c r="A24" s="58"/>
      <c r="B24" s="59" t="s">
        <v>142</v>
      </c>
      <c r="C24" s="62"/>
      <c r="D24" s="63">
        <v>750</v>
      </c>
      <c r="E24" s="63"/>
    </row>
    <row r="25" spans="1:5" s="53" customFormat="1" ht="24" customHeight="1" thickBot="1">
      <c r="A25" s="65"/>
      <c r="B25" s="76" t="s">
        <v>143</v>
      </c>
      <c r="C25" s="62"/>
      <c r="D25" s="66">
        <v>560</v>
      </c>
      <c r="E25" s="66"/>
    </row>
    <row r="26" spans="1:5" s="53" customFormat="1" ht="24" customHeight="1" thickBot="1">
      <c r="A26" s="259" t="s">
        <v>144</v>
      </c>
      <c r="B26" s="262"/>
      <c r="C26" s="67"/>
      <c r="D26" s="68"/>
      <c r="E26" s="68">
        <f>SUM(D21:D25)</f>
        <v>2665</v>
      </c>
    </row>
    <row r="27" spans="1:5" s="53" customFormat="1" ht="24" customHeight="1">
      <c r="A27" s="77"/>
      <c r="B27" s="78" t="s">
        <v>266</v>
      </c>
      <c r="C27" s="71"/>
      <c r="D27" s="72"/>
      <c r="E27" s="72"/>
    </row>
    <row r="28" spans="1:5" s="53" customFormat="1" ht="24" customHeight="1">
      <c r="A28" s="58"/>
      <c r="B28" s="59" t="s">
        <v>252</v>
      </c>
      <c r="C28" s="62"/>
      <c r="D28" s="63">
        <v>140</v>
      </c>
      <c r="E28" s="75"/>
    </row>
    <row r="29" spans="1:5" s="53" customFormat="1" ht="24" customHeight="1" thickBot="1">
      <c r="A29" s="65"/>
      <c r="B29" s="76" t="s">
        <v>253</v>
      </c>
      <c r="C29" s="62"/>
      <c r="D29" s="66">
        <v>395</v>
      </c>
      <c r="E29" s="79"/>
    </row>
    <row r="30" spans="1:5" s="53" customFormat="1" ht="24" customHeight="1" thickBot="1">
      <c r="A30" s="259" t="s">
        <v>145</v>
      </c>
      <c r="B30" s="262"/>
      <c r="C30" s="67"/>
      <c r="D30" s="80"/>
      <c r="E30" s="68">
        <f>SUM(D28:D29)</f>
        <v>535</v>
      </c>
    </row>
    <row r="31" spans="1:5" s="53" customFormat="1" ht="24" customHeight="1" thickBot="1">
      <c r="A31" s="259" t="s">
        <v>340</v>
      </c>
      <c r="B31" s="262"/>
      <c r="C31" s="67"/>
      <c r="D31" s="80"/>
      <c r="E31" s="68">
        <f>SUM(E19+E26+E30)</f>
        <v>11700</v>
      </c>
    </row>
    <row r="32" spans="1:5" s="84" customFormat="1" ht="24" customHeight="1" thickBot="1">
      <c r="A32" s="263" t="s">
        <v>341</v>
      </c>
      <c r="B32" s="264"/>
      <c r="C32" s="81"/>
      <c r="D32" s="82"/>
      <c r="E32" s="83">
        <f>SUM(E11-E31)</f>
        <v>-3000</v>
      </c>
    </row>
    <row r="33" spans="1:5" s="84" customFormat="1" ht="24" customHeight="1">
      <c r="A33" s="69" t="s">
        <v>146</v>
      </c>
      <c r="B33" s="70" t="s">
        <v>325</v>
      </c>
      <c r="C33" s="71"/>
      <c r="D33" s="85"/>
      <c r="E33" s="85"/>
    </row>
    <row r="34" spans="1:5" s="84" customFormat="1" ht="24" customHeight="1">
      <c r="A34" s="86"/>
      <c r="B34" s="87" t="s">
        <v>355</v>
      </c>
      <c r="C34" s="88"/>
      <c r="D34" s="89"/>
      <c r="E34" s="90">
        <f>SUM(D35+D36)</f>
        <v>2100</v>
      </c>
    </row>
    <row r="35" spans="1:5" s="84" customFormat="1" ht="24" customHeight="1">
      <c r="A35" s="86"/>
      <c r="B35" s="87" t="s">
        <v>147</v>
      </c>
      <c r="C35" s="88"/>
      <c r="D35" s="91">
        <v>2230</v>
      </c>
      <c r="E35" s="92"/>
    </row>
    <row r="36" spans="1:5" s="84" customFormat="1" ht="24" customHeight="1">
      <c r="A36" s="86"/>
      <c r="B36" s="87" t="s">
        <v>148</v>
      </c>
      <c r="C36" s="93"/>
      <c r="D36" s="94">
        <f>-130</f>
        <v>-130</v>
      </c>
      <c r="E36" s="92"/>
    </row>
    <row r="37" spans="1:5" s="84" customFormat="1" ht="24" customHeight="1">
      <c r="A37" s="86"/>
      <c r="B37" s="59" t="s">
        <v>356</v>
      </c>
      <c r="C37" s="95"/>
      <c r="D37" s="89"/>
      <c r="E37" s="96">
        <f>SUM(D38+D39)</f>
        <v>400</v>
      </c>
    </row>
    <row r="38" spans="1:5" s="84" customFormat="1" ht="24" customHeight="1">
      <c r="A38" s="86"/>
      <c r="B38" s="87" t="s">
        <v>147</v>
      </c>
      <c r="C38" s="97"/>
      <c r="D38" s="91">
        <v>600</v>
      </c>
      <c r="E38" s="92"/>
    </row>
    <row r="39" spans="1:5" s="84" customFormat="1" ht="24" customHeight="1">
      <c r="A39" s="86"/>
      <c r="B39" s="87" t="s">
        <v>148</v>
      </c>
      <c r="C39" s="97"/>
      <c r="D39" s="94">
        <f>-200</f>
        <v>-200</v>
      </c>
      <c r="E39" s="92"/>
    </row>
    <row r="40" spans="1:5" s="84" customFormat="1" ht="24" customHeight="1" thickBot="1">
      <c r="A40" s="98"/>
      <c r="B40" s="76" t="s">
        <v>357</v>
      </c>
      <c r="C40" s="99"/>
      <c r="D40" s="100"/>
      <c r="E40" s="96">
        <v>500</v>
      </c>
    </row>
    <row r="41" spans="1:5" s="53" customFormat="1" ht="24" customHeight="1" thickBot="1">
      <c r="A41" s="259" t="s">
        <v>149</v>
      </c>
      <c r="B41" s="262"/>
      <c r="C41" s="67"/>
      <c r="D41" s="80"/>
      <c r="E41" s="68">
        <f>SUM(E34:E40)</f>
        <v>3000</v>
      </c>
    </row>
    <row r="42" spans="2:3" ht="27.75">
      <c r="B42" s="102"/>
      <c r="C42" s="102"/>
    </row>
    <row r="43" spans="2:5" ht="27.75">
      <c r="B43" s="102"/>
      <c r="C43" s="102"/>
      <c r="E43" s="103"/>
    </row>
    <row r="44" spans="2:3" ht="27.75">
      <c r="B44" s="102"/>
      <c r="C44" s="102"/>
    </row>
    <row r="45" spans="2:3" ht="27.75">
      <c r="B45" s="102"/>
      <c r="C45" s="102"/>
    </row>
    <row r="46" spans="2:3" ht="27.75">
      <c r="B46" s="102"/>
      <c r="C46" s="102"/>
    </row>
    <row r="47" spans="2:3" ht="27.75">
      <c r="B47" s="102"/>
      <c r="C47" s="102"/>
    </row>
    <row r="48" spans="2:3" ht="27.75">
      <c r="B48" s="102"/>
      <c r="C48" s="102"/>
    </row>
    <row r="49" spans="2:3" ht="27.75">
      <c r="B49" s="102"/>
      <c r="C49" s="102"/>
    </row>
    <row r="50" spans="2:3" ht="27.75">
      <c r="B50" s="102"/>
      <c r="C50" s="102"/>
    </row>
    <row r="51" spans="2:3" ht="27.75">
      <c r="B51" s="102"/>
      <c r="C51" s="102"/>
    </row>
    <row r="52" spans="2:3" ht="27.75">
      <c r="B52" s="102"/>
      <c r="C52" s="102"/>
    </row>
    <row r="53" spans="2:3" ht="27.75">
      <c r="B53" s="102"/>
      <c r="C53" s="102"/>
    </row>
    <row r="54" spans="2:3" ht="27.75">
      <c r="B54" s="102"/>
      <c r="C54" s="102"/>
    </row>
    <row r="55" spans="2:3" ht="27.75">
      <c r="B55" s="102"/>
      <c r="C55" s="102"/>
    </row>
    <row r="56" spans="2:3" ht="27.75">
      <c r="B56" s="102"/>
      <c r="C56" s="102"/>
    </row>
    <row r="57" spans="2:3" ht="27.75">
      <c r="B57" s="102"/>
      <c r="C57" s="102"/>
    </row>
    <row r="58" spans="2:3" ht="27.75">
      <c r="B58" s="102"/>
      <c r="C58" s="102"/>
    </row>
    <row r="59" spans="2:3" ht="27.75">
      <c r="B59" s="102"/>
      <c r="C59" s="102"/>
    </row>
    <row r="60" spans="2:3" ht="27.75">
      <c r="B60" s="102"/>
      <c r="C60" s="102"/>
    </row>
    <row r="61" spans="2:3" ht="27.75">
      <c r="B61" s="102"/>
      <c r="C61" s="102"/>
    </row>
    <row r="62" spans="2:3" ht="27.75">
      <c r="B62" s="102"/>
      <c r="C62" s="102"/>
    </row>
    <row r="63" spans="2:3" ht="27.75">
      <c r="B63" s="102"/>
      <c r="C63" s="102"/>
    </row>
    <row r="64" spans="2:3" ht="27.75">
      <c r="B64" s="102"/>
      <c r="C64" s="102"/>
    </row>
    <row r="65" spans="2:3" ht="27.75">
      <c r="B65" s="102"/>
      <c r="C65" s="102"/>
    </row>
    <row r="66" spans="2:3" ht="27.75">
      <c r="B66" s="102"/>
      <c r="C66" s="102"/>
    </row>
    <row r="67" spans="2:3" ht="27.75">
      <c r="B67" s="102"/>
      <c r="C67" s="102"/>
    </row>
    <row r="68" spans="2:3" ht="27.75">
      <c r="B68" s="102"/>
      <c r="C68" s="102"/>
    </row>
    <row r="69" spans="2:3" ht="27.75">
      <c r="B69" s="102"/>
      <c r="C69" s="102"/>
    </row>
    <row r="70" spans="2:3" ht="27.75">
      <c r="B70" s="102"/>
      <c r="C70" s="102"/>
    </row>
    <row r="71" spans="2:3" ht="27.75">
      <c r="B71" s="102"/>
      <c r="C71" s="102"/>
    </row>
    <row r="72" spans="2:3" ht="27.75">
      <c r="B72" s="102"/>
      <c r="C72" s="102"/>
    </row>
  </sheetData>
  <sheetProtection/>
  <mergeCells count="12">
    <mergeCell ref="A19:B19"/>
    <mergeCell ref="A26:B26"/>
    <mergeCell ref="A30:B30"/>
    <mergeCell ref="A31:B31"/>
    <mergeCell ref="A32:B32"/>
    <mergeCell ref="A41:B41"/>
    <mergeCell ref="A1:E1"/>
    <mergeCell ref="A2:E2"/>
    <mergeCell ref="A3:E3"/>
    <mergeCell ref="A4:B4"/>
    <mergeCell ref="D4:E4"/>
    <mergeCell ref="A11:B11"/>
  </mergeCells>
  <printOptions horizontalCentered="1"/>
  <pageMargins left="0.3937007874015748" right="0.3937007874015748" top="0.1968503937007874" bottom="0.1968503937007874" header="0.7874015748031497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showGridLines="0" rightToLeft="1" zoomScaleSheetLayoutView="100" workbookViewId="0" topLeftCell="A13">
      <selection activeCell="C11" sqref="C11"/>
    </sheetView>
  </sheetViews>
  <sheetFormatPr defaultColWidth="9.140625" defaultRowHeight="12.75" customHeight="1"/>
  <cols>
    <col min="1" max="1" width="13.421875" style="126" customWidth="1"/>
    <col min="2" max="2" width="70.421875" style="127" customWidth="1"/>
    <col min="3" max="3" width="14.8515625" style="127" customWidth="1"/>
    <col min="4" max="16384" width="9.140625" style="127" customWidth="1"/>
  </cols>
  <sheetData>
    <row r="1" spans="1:3" s="53" customFormat="1" ht="22.5" customHeight="1">
      <c r="A1" s="255" t="s">
        <v>131</v>
      </c>
      <c r="B1" s="255"/>
      <c r="C1" s="255"/>
    </row>
    <row r="2" spans="1:3" s="53" customFormat="1" ht="40.5">
      <c r="A2" s="265" t="s">
        <v>150</v>
      </c>
      <c r="B2" s="265"/>
      <c r="C2" s="265"/>
    </row>
    <row r="3" spans="1:3" s="53" customFormat="1" ht="40.5">
      <c r="A3" s="265" t="s">
        <v>279</v>
      </c>
      <c r="B3" s="265"/>
      <c r="C3" s="265"/>
    </row>
    <row r="4" spans="1:3" s="53" customFormat="1" ht="25.5" thickBot="1">
      <c r="A4" s="105"/>
      <c r="B4" s="257" t="s">
        <v>263</v>
      </c>
      <c r="C4" s="257"/>
    </row>
    <row r="5" spans="1:3" s="108" customFormat="1" ht="27.75">
      <c r="A5" s="106" t="s">
        <v>0</v>
      </c>
      <c r="B5" s="266" t="s">
        <v>1</v>
      </c>
      <c r="C5" s="107" t="s">
        <v>151</v>
      </c>
    </row>
    <row r="6" spans="1:3" s="111" customFormat="1" ht="28.5" thickBot="1">
      <c r="A6" s="109" t="s">
        <v>2</v>
      </c>
      <c r="B6" s="267"/>
      <c r="C6" s="110" t="s">
        <v>152</v>
      </c>
    </row>
    <row r="7" spans="1:3" s="111" customFormat="1" ht="27.75">
      <c r="A7" s="112">
        <v>10100</v>
      </c>
      <c r="B7" s="113" t="s">
        <v>153</v>
      </c>
      <c r="C7" s="91">
        <v>113897</v>
      </c>
    </row>
    <row r="8" spans="1:3" s="111" customFormat="1" ht="27.75">
      <c r="A8" s="114">
        <v>15300</v>
      </c>
      <c r="B8" s="115" t="s">
        <v>97</v>
      </c>
      <c r="C8" s="116">
        <v>3</v>
      </c>
    </row>
    <row r="9" spans="1:3" s="111" customFormat="1" ht="27.75">
      <c r="A9" s="114">
        <v>10200</v>
      </c>
      <c r="B9" s="115" t="s">
        <v>154</v>
      </c>
      <c r="C9" s="116">
        <v>9</v>
      </c>
    </row>
    <row r="10" spans="1:3" s="111" customFormat="1" ht="27.75">
      <c r="A10" s="114">
        <v>10400</v>
      </c>
      <c r="B10" s="115" t="s">
        <v>155</v>
      </c>
      <c r="C10" s="116">
        <v>568</v>
      </c>
    </row>
    <row r="11" spans="1:3" s="111" customFormat="1" ht="27.75">
      <c r="A11" s="114">
        <v>10500</v>
      </c>
      <c r="B11" s="115" t="s">
        <v>156</v>
      </c>
      <c r="C11" s="116">
        <v>675852</v>
      </c>
    </row>
    <row r="12" spans="1:3" s="111" customFormat="1" ht="27.75">
      <c r="A12" s="114">
        <v>10600</v>
      </c>
      <c r="B12" s="115" t="s">
        <v>157</v>
      </c>
      <c r="C12" s="116">
        <v>4542</v>
      </c>
    </row>
    <row r="13" spans="1:3" s="111" customFormat="1" ht="27.75">
      <c r="A13" s="114">
        <v>10700</v>
      </c>
      <c r="B13" s="115" t="s">
        <v>158</v>
      </c>
      <c r="C13" s="116">
        <v>269</v>
      </c>
    </row>
    <row r="14" spans="1:3" s="111" customFormat="1" ht="27.75">
      <c r="A14" s="114">
        <v>10800</v>
      </c>
      <c r="B14" s="115" t="s">
        <v>328</v>
      </c>
      <c r="C14" s="116">
        <v>736</v>
      </c>
    </row>
    <row r="15" spans="1:3" s="111" customFormat="1" ht="27.75">
      <c r="A15" s="114">
        <v>10900</v>
      </c>
      <c r="B15" s="115" t="s">
        <v>3</v>
      </c>
      <c r="C15" s="116">
        <v>18211</v>
      </c>
    </row>
    <row r="16" spans="1:3" s="111" customFormat="1" ht="27.75">
      <c r="A16" s="114">
        <v>11000</v>
      </c>
      <c r="B16" s="115" t="s">
        <v>159</v>
      </c>
      <c r="C16" s="116">
        <v>15157</v>
      </c>
    </row>
    <row r="17" spans="1:3" s="111" customFormat="1" ht="27.75">
      <c r="A17" s="114">
        <v>11100</v>
      </c>
      <c r="B17" s="115" t="s">
        <v>104</v>
      </c>
      <c r="C17" s="116">
        <v>8554</v>
      </c>
    </row>
    <row r="18" spans="1:3" s="111" customFormat="1" ht="27.75">
      <c r="A18" s="114">
        <v>11200</v>
      </c>
      <c r="B18" s="115" t="s">
        <v>160</v>
      </c>
      <c r="C18" s="116">
        <v>1182</v>
      </c>
    </row>
    <row r="19" spans="1:3" s="111" customFormat="1" ht="27.75">
      <c r="A19" s="114">
        <v>11300</v>
      </c>
      <c r="B19" s="115" t="s">
        <v>161</v>
      </c>
      <c r="C19" s="116">
        <v>37846</v>
      </c>
    </row>
    <row r="20" spans="1:3" s="111" customFormat="1" ht="27.75">
      <c r="A20" s="114">
        <v>11400</v>
      </c>
      <c r="B20" s="115" t="s">
        <v>162</v>
      </c>
      <c r="C20" s="116">
        <v>3122</v>
      </c>
    </row>
    <row r="21" spans="1:3" s="111" customFormat="1" ht="27.75">
      <c r="A21" s="114">
        <v>11500</v>
      </c>
      <c r="B21" s="115" t="s">
        <v>163</v>
      </c>
      <c r="C21" s="116">
        <v>1418</v>
      </c>
    </row>
    <row r="22" spans="1:3" s="111" customFormat="1" ht="27.75">
      <c r="A22" s="114">
        <v>11600</v>
      </c>
      <c r="B22" s="115" t="s">
        <v>164</v>
      </c>
      <c r="C22" s="116">
        <v>618</v>
      </c>
    </row>
    <row r="23" spans="1:3" s="111" customFormat="1" ht="27.75">
      <c r="A23" s="114">
        <v>11700</v>
      </c>
      <c r="B23" s="115" t="s">
        <v>165</v>
      </c>
      <c r="C23" s="116">
        <v>22719</v>
      </c>
    </row>
    <row r="24" spans="1:3" s="111" customFormat="1" ht="27.75">
      <c r="A24" s="114">
        <v>11900</v>
      </c>
      <c r="B24" s="115" t="s">
        <v>166</v>
      </c>
      <c r="C24" s="116">
        <v>70311</v>
      </c>
    </row>
    <row r="25" spans="1:3" s="111" customFormat="1" ht="27.75">
      <c r="A25" s="114">
        <v>12100</v>
      </c>
      <c r="B25" s="115" t="s">
        <v>4</v>
      </c>
      <c r="C25" s="116">
        <v>35944</v>
      </c>
    </row>
    <row r="26" spans="1:3" s="111" customFormat="1" ht="27.75">
      <c r="A26" s="114">
        <v>12200</v>
      </c>
      <c r="B26" s="115" t="s">
        <v>5</v>
      </c>
      <c r="C26" s="116">
        <v>4</v>
      </c>
    </row>
    <row r="27" spans="1:3" s="111" customFormat="1" ht="28.5" thickBot="1">
      <c r="A27" s="117">
        <v>12300</v>
      </c>
      <c r="B27" s="118" t="s">
        <v>167</v>
      </c>
      <c r="C27" s="119">
        <v>30000</v>
      </c>
    </row>
    <row r="28" spans="1:3" s="111" customFormat="1" ht="27.75">
      <c r="A28" s="120">
        <v>12400</v>
      </c>
      <c r="B28" s="121" t="s">
        <v>120</v>
      </c>
      <c r="C28" s="122">
        <v>7</v>
      </c>
    </row>
    <row r="29" spans="1:3" s="111" customFormat="1" ht="27.75">
      <c r="A29" s="114">
        <v>12700</v>
      </c>
      <c r="B29" s="115" t="s">
        <v>168</v>
      </c>
      <c r="C29" s="116">
        <v>1918</v>
      </c>
    </row>
    <row r="30" spans="1:3" s="111" customFormat="1" ht="27.75">
      <c r="A30" s="114">
        <v>13000</v>
      </c>
      <c r="B30" s="115" t="s">
        <v>169</v>
      </c>
      <c r="C30" s="116">
        <v>6</v>
      </c>
    </row>
    <row r="31" spans="1:3" s="111" customFormat="1" ht="27.75">
      <c r="A31" s="114">
        <v>13100</v>
      </c>
      <c r="B31" s="115" t="s">
        <v>6</v>
      </c>
      <c r="C31" s="116">
        <v>19</v>
      </c>
    </row>
    <row r="32" spans="1:3" s="111" customFormat="1" ht="27.75">
      <c r="A32" s="114">
        <v>13700</v>
      </c>
      <c r="B32" s="115" t="s">
        <v>7</v>
      </c>
      <c r="C32" s="116">
        <v>6584</v>
      </c>
    </row>
    <row r="33" spans="1:3" s="111" customFormat="1" ht="27.75">
      <c r="A33" s="114">
        <v>14000</v>
      </c>
      <c r="B33" s="115" t="s">
        <v>103</v>
      </c>
      <c r="C33" s="116">
        <v>97</v>
      </c>
    </row>
    <row r="34" spans="1:3" s="111" customFormat="1" ht="27.75">
      <c r="A34" s="114">
        <v>14200</v>
      </c>
      <c r="B34" s="115" t="s">
        <v>170</v>
      </c>
      <c r="C34" s="116">
        <v>200603</v>
      </c>
    </row>
    <row r="35" spans="1:3" s="111" customFormat="1" ht="27.75">
      <c r="A35" s="114">
        <v>15000</v>
      </c>
      <c r="B35" s="115" t="s">
        <v>8</v>
      </c>
      <c r="C35" s="116">
        <v>610</v>
      </c>
    </row>
    <row r="36" spans="1:3" s="111" customFormat="1" ht="27.75">
      <c r="A36" s="114">
        <v>15200</v>
      </c>
      <c r="B36" s="115" t="s">
        <v>171</v>
      </c>
      <c r="C36" s="116">
        <v>759</v>
      </c>
    </row>
    <row r="37" spans="1:3" s="111" customFormat="1" ht="27.75">
      <c r="A37" s="114">
        <v>15500</v>
      </c>
      <c r="B37" s="115" t="s">
        <v>172</v>
      </c>
      <c r="C37" s="116">
        <v>4474</v>
      </c>
    </row>
    <row r="38" spans="1:3" s="111" customFormat="1" ht="27.75">
      <c r="A38" s="114">
        <v>15700</v>
      </c>
      <c r="B38" s="115" t="s">
        <v>173</v>
      </c>
      <c r="C38" s="116">
        <v>73</v>
      </c>
    </row>
    <row r="39" spans="1:3" s="111" customFormat="1" ht="27.75">
      <c r="A39" s="114">
        <v>15900</v>
      </c>
      <c r="B39" s="115" t="s">
        <v>326</v>
      </c>
      <c r="C39" s="116">
        <v>315</v>
      </c>
    </row>
    <row r="40" spans="1:3" s="111" customFormat="1" ht="27.75">
      <c r="A40" s="114">
        <v>16000</v>
      </c>
      <c r="B40" s="115" t="s">
        <v>174</v>
      </c>
      <c r="C40" s="116">
        <v>6</v>
      </c>
    </row>
    <row r="41" spans="1:3" s="111" customFormat="1" ht="27.75">
      <c r="A41" s="114">
        <v>16100</v>
      </c>
      <c r="B41" s="115" t="s">
        <v>94</v>
      </c>
      <c r="C41" s="116">
        <v>54</v>
      </c>
    </row>
    <row r="42" spans="1:3" s="111" customFormat="1" ht="27.75">
      <c r="A42" s="114">
        <v>16200</v>
      </c>
      <c r="B42" s="115" t="s">
        <v>175</v>
      </c>
      <c r="C42" s="116">
        <v>6585</v>
      </c>
    </row>
    <row r="43" spans="1:3" s="111" customFormat="1" ht="27.75">
      <c r="A43" s="114">
        <v>16500</v>
      </c>
      <c r="B43" s="115" t="s">
        <v>9</v>
      </c>
      <c r="C43" s="116">
        <v>294</v>
      </c>
    </row>
    <row r="44" spans="1:3" s="111" customFormat="1" ht="27.75">
      <c r="A44" s="114">
        <v>16700</v>
      </c>
      <c r="B44" s="115" t="s">
        <v>10</v>
      </c>
      <c r="C44" s="116">
        <v>13601</v>
      </c>
    </row>
    <row r="45" spans="1:3" s="111" customFormat="1" ht="27.75">
      <c r="A45" s="114">
        <v>16800</v>
      </c>
      <c r="B45" s="115" t="s">
        <v>63</v>
      </c>
      <c r="C45" s="116">
        <v>11</v>
      </c>
    </row>
    <row r="46" spans="1:3" s="111" customFormat="1" ht="27.75">
      <c r="A46" s="114">
        <v>16900</v>
      </c>
      <c r="B46" s="115" t="s">
        <v>314</v>
      </c>
      <c r="C46" s="116">
        <v>296</v>
      </c>
    </row>
    <row r="47" spans="1:3" s="111" customFormat="1" ht="27.75">
      <c r="A47" s="114">
        <v>17600</v>
      </c>
      <c r="B47" s="115" t="s">
        <v>176</v>
      </c>
      <c r="C47" s="116">
        <v>313964</v>
      </c>
    </row>
    <row r="48" spans="1:3" s="111" customFormat="1" ht="28.5" thickBot="1">
      <c r="A48" s="117">
        <v>17700</v>
      </c>
      <c r="B48" s="118" t="s">
        <v>65</v>
      </c>
      <c r="C48" s="119">
        <v>6</v>
      </c>
    </row>
    <row r="49" spans="1:3" s="111" customFormat="1" ht="27.75">
      <c r="A49" s="120">
        <v>17800</v>
      </c>
      <c r="B49" s="121" t="s">
        <v>11</v>
      </c>
      <c r="C49" s="122">
        <v>1185</v>
      </c>
    </row>
    <row r="50" spans="1:3" s="111" customFormat="1" ht="27.75">
      <c r="A50" s="114">
        <v>18300</v>
      </c>
      <c r="B50" s="115" t="s">
        <v>91</v>
      </c>
      <c r="C50" s="116">
        <v>251</v>
      </c>
    </row>
    <row r="51" spans="1:3" s="111" customFormat="1" ht="27.75">
      <c r="A51" s="114">
        <v>18400</v>
      </c>
      <c r="B51" s="115" t="s">
        <v>101</v>
      </c>
      <c r="C51" s="116">
        <v>1413</v>
      </c>
    </row>
    <row r="52" spans="1:3" s="111" customFormat="1" ht="27.75">
      <c r="A52" s="114">
        <v>18500</v>
      </c>
      <c r="B52" s="115" t="s">
        <v>311</v>
      </c>
      <c r="C52" s="116">
        <v>40</v>
      </c>
    </row>
    <row r="53" spans="1:3" s="111" customFormat="1" ht="27.75">
      <c r="A53" s="114">
        <v>18600</v>
      </c>
      <c r="B53" s="115" t="s">
        <v>92</v>
      </c>
      <c r="C53" s="116">
        <v>2096</v>
      </c>
    </row>
    <row r="54" spans="1:3" s="111" customFormat="1" ht="27.75">
      <c r="A54" s="114">
        <v>18900</v>
      </c>
      <c r="B54" s="115" t="s">
        <v>108</v>
      </c>
      <c r="C54" s="116">
        <v>4</v>
      </c>
    </row>
    <row r="55" spans="1:3" s="111" customFormat="1" ht="27.75">
      <c r="A55" s="114">
        <v>19200</v>
      </c>
      <c r="B55" s="115" t="s">
        <v>114</v>
      </c>
      <c r="C55" s="116">
        <v>5654</v>
      </c>
    </row>
    <row r="56" spans="1:3" s="111" customFormat="1" ht="27.75">
      <c r="A56" s="114">
        <v>19400</v>
      </c>
      <c r="B56" s="115" t="s">
        <v>105</v>
      </c>
      <c r="C56" s="116">
        <v>76113</v>
      </c>
    </row>
    <row r="57" spans="1:3" s="111" customFormat="1" ht="27.75">
      <c r="A57" s="114">
        <v>19500</v>
      </c>
      <c r="B57" s="115" t="s">
        <v>115</v>
      </c>
      <c r="C57" s="116">
        <v>196</v>
      </c>
    </row>
    <row r="58" spans="1:3" s="111" customFormat="1" ht="27.75">
      <c r="A58" s="114">
        <v>19600</v>
      </c>
      <c r="B58" s="115" t="s">
        <v>177</v>
      </c>
      <c r="C58" s="116">
        <v>165</v>
      </c>
    </row>
    <row r="59" spans="1:3" s="111" customFormat="1" ht="27.75">
      <c r="A59" s="114">
        <v>19700</v>
      </c>
      <c r="B59" s="115" t="s">
        <v>124</v>
      </c>
      <c r="C59" s="116">
        <v>34483</v>
      </c>
    </row>
    <row r="60" spans="1:3" s="111" customFormat="1" ht="27.75">
      <c r="A60" s="114">
        <v>20400</v>
      </c>
      <c r="B60" s="115" t="s">
        <v>178</v>
      </c>
      <c r="C60" s="116">
        <v>200</v>
      </c>
    </row>
    <row r="61" spans="1:3" s="111" customFormat="1" ht="27.75">
      <c r="A61" s="114">
        <v>20600</v>
      </c>
      <c r="B61" s="115" t="s">
        <v>179</v>
      </c>
      <c r="C61" s="116">
        <v>575000</v>
      </c>
    </row>
    <row r="62" spans="1:3" s="111" customFormat="1" ht="27.75">
      <c r="A62" s="114">
        <v>40500</v>
      </c>
      <c r="B62" s="115" t="s">
        <v>315</v>
      </c>
      <c r="C62" s="116">
        <v>200000</v>
      </c>
    </row>
    <row r="63" spans="1:3" s="111" customFormat="1" ht="27.75">
      <c r="A63" s="114">
        <v>40501</v>
      </c>
      <c r="B63" s="115" t="s">
        <v>350</v>
      </c>
      <c r="C63" s="116">
        <v>1956</v>
      </c>
    </row>
    <row r="64" spans="1:3" s="111" customFormat="1" ht="28.5" thickBot="1">
      <c r="A64" s="114">
        <v>19000</v>
      </c>
      <c r="B64" s="115" t="s">
        <v>180</v>
      </c>
      <c r="C64" s="116">
        <v>60000</v>
      </c>
    </row>
    <row r="65" spans="1:3" s="101" customFormat="1" ht="28.5" thickBot="1">
      <c r="A65" s="123"/>
      <c r="B65" s="124" t="s">
        <v>181</v>
      </c>
      <c r="C65" s="125">
        <f>SUM(C7:C64)</f>
        <v>2550000</v>
      </c>
    </row>
  </sheetData>
  <sheetProtection/>
  <mergeCells count="5">
    <mergeCell ref="A1:C1"/>
    <mergeCell ref="A2:C2"/>
    <mergeCell ref="A3:C3"/>
    <mergeCell ref="B4:C4"/>
    <mergeCell ref="B5:B6"/>
  </mergeCells>
  <printOptions horizontalCentered="1"/>
  <pageMargins left="0.2362204724409449" right="0.2362204724409449" top="0.5905511811023623" bottom="0.5905511811023623" header="0.31496062992125984" footer="0.31496062992125984"/>
  <pageSetup fitToHeight="0" fitToWidth="1" horizontalDpi="600" verticalDpi="600" orientation="portrait" paperSize="9" r:id="rId1"/>
  <headerFooter alignWithMargins="0">
    <oddFooter>&amp;C&amp;"AF_Najed,Normal Traditional"&amp;14صفحة &amp;P</oddFooter>
  </headerFooter>
  <rowBreaks count="2" manualBreakCount="2">
    <brk id="27" max="2" man="1"/>
    <brk id="4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showGridLines="0" rightToLeft="1" zoomScaleSheetLayoutView="100" zoomScalePageLayoutView="0" workbookViewId="0" topLeftCell="A4">
      <selection activeCell="G18" sqref="G18"/>
    </sheetView>
  </sheetViews>
  <sheetFormatPr defaultColWidth="9.140625" defaultRowHeight="12.75"/>
  <cols>
    <col min="1" max="1" width="18.421875" style="127" customWidth="1"/>
    <col min="2" max="2" width="4.7109375" style="127" customWidth="1"/>
    <col min="3" max="3" width="72.7109375" style="127" customWidth="1"/>
    <col min="4" max="4" width="16.28125" style="105" customWidth="1"/>
    <col min="5" max="7" width="9.140625" style="127" customWidth="1"/>
    <col min="8" max="8" width="24.00390625" style="127" bestFit="1" customWidth="1"/>
    <col min="9" max="9" width="21.57421875" style="127" bestFit="1" customWidth="1"/>
    <col min="10" max="16384" width="9.140625" style="127" customWidth="1"/>
  </cols>
  <sheetData>
    <row r="1" spans="1:4" s="53" customFormat="1" ht="22.5" customHeight="1">
      <c r="A1" s="268" t="s">
        <v>182</v>
      </c>
      <c r="B1" s="268"/>
      <c r="C1" s="268"/>
      <c r="D1" s="268"/>
    </row>
    <row r="2" spans="1:4" s="53" customFormat="1" ht="32.25" customHeight="1">
      <c r="A2" s="265" t="s">
        <v>183</v>
      </c>
      <c r="B2" s="265"/>
      <c r="C2" s="265"/>
      <c r="D2" s="265"/>
    </row>
    <row r="3" spans="1:4" s="53" customFormat="1" ht="32.25" customHeight="1">
      <c r="A3" s="265" t="s">
        <v>258</v>
      </c>
      <c r="B3" s="265"/>
      <c r="C3" s="265"/>
      <c r="D3" s="265"/>
    </row>
    <row r="4" spans="1:4" s="53" customFormat="1" ht="25.5" thickBot="1">
      <c r="A4" s="269" t="s">
        <v>263</v>
      </c>
      <c r="B4" s="269"/>
      <c r="C4" s="269"/>
      <c r="D4" s="269"/>
    </row>
    <row r="5" spans="1:4" s="129" customFormat="1" ht="27" customHeight="1">
      <c r="A5" s="128" t="s">
        <v>0</v>
      </c>
      <c r="B5" s="270" t="s">
        <v>1</v>
      </c>
      <c r="C5" s="270"/>
      <c r="D5" s="106" t="s">
        <v>151</v>
      </c>
    </row>
    <row r="6" spans="1:4" s="53" customFormat="1" ht="21" customHeight="1" thickBot="1">
      <c r="A6" s="130" t="s">
        <v>2</v>
      </c>
      <c r="B6" s="271"/>
      <c r="C6" s="271"/>
      <c r="D6" s="109" t="s">
        <v>152</v>
      </c>
    </row>
    <row r="7" spans="1:4" s="111" customFormat="1" ht="27.75">
      <c r="A7" s="112"/>
      <c r="B7" s="131" t="s">
        <v>13</v>
      </c>
      <c r="C7" s="132" t="s">
        <v>272</v>
      </c>
      <c r="D7" s="133"/>
    </row>
    <row r="8" spans="1:4" s="53" customFormat="1" ht="27.75">
      <c r="A8" s="114">
        <v>15300</v>
      </c>
      <c r="B8" s="134"/>
      <c r="C8" s="135" t="s">
        <v>97</v>
      </c>
      <c r="D8" s="136">
        <v>3</v>
      </c>
    </row>
    <row r="9" spans="1:4" s="53" customFormat="1" ht="27.75">
      <c r="A9" s="114">
        <v>10200</v>
      </c>
      <c r="B9" s="134"/>
      <c r="C9" s="135" t="s">
        <v>154</v>
      </c>
      <c r="D9" s="136">
        <v>9</v>
      </c>
    </row>
    <row r="10" spans="1:4" s="53" customFormat="1" ht="27.75">
      <c r="A10" s="114">
        <v>10400</v>
      </c>
      <c r="B10" s="134"/>
      <c r="C10" s="135" t="s">
        <v>184</v>
      </c>
      <c r="D10" s="136">
        <v>568</v>
      </c>
    </row>
    <row r="11" spans="1:4" s="53" customFormat="1" ht="27.75">
      <c r="A11" s="114">
        <v>10500</v>
      </c>
      <c r="B11" s="134"/>
      <c r="C11" s="135" t="s">
        <v>185</v>
      </c>
      <c r="D11" s="136">
        <f>525852+150000</f>
        <v>675852</v>
      </c>
    </row>
    <row r="12" spans="1:4" s="53" customFormat="1" ht="27.75">
      <c r="A12" s="114">
        <v>10600</v>
      </c>
      <c r="B12" s="134"/>
      <c r="C12" s="135" t="s">
        <v>14</v>
      </c>
      <c r="D12" s="136">
        <v>4542</v>
      </c>
    </row>
    <row r="13" spans="1:4" s="53" customFormat="1" ht="27.75">
      <c r="A13" s="114">
        <v>12200</v>
      </c>
      <c r="B13" s="134"/>
      <c r="C13" s="135" t="s">
        <v>5</v>
      </c>
      <c r="D13" s="136">
        <v>4</v>
      </c>
    </row>
    <row r="14" spans="1:4" s="53" customFormat="1" ht="27.75">
      <c r="A14" s="114">
        <v>12700</v>
      </c>
      <c r="B14" s="134"/>
      <c r="C14" s="135" t="s">
        <v>186</v>
      </c>
      <c r="D14" s="136">
        <v>1918</v>
      </c>
    </row>
    <row r="15" spans="1:4" s="53" customFormat="1" ht="27.75">
      <c r="A15" s="114">
        <v>13000</v>
      </c>
      <c r="B15" s="134"/>
      <c r="C15" s="135" t="s">
        <v>187</v>
      </c>
      <c r="D15" s="136">
        <v>6</v>
      </c>
    </row>
    <row r="16" spans="1:4" s="53" customFormat="1" ht="27.75">
      <c r="A16" s="114">
        <v>14000</v>
      </c>
      <c r="B16" s="134"/>
      <c r="C16" s="135" t="s">
        <v>103</v>
      </c>
      <c r="D16" s="136">
        <v>97</v>
      </c>
    </row>
    <row r="17" spans="1:4" s="53" customFormat="1" ht="27.75">
      <c r="A17" s="114">
        <v>16000</v>
      </c>
      <c r="B17" s="134"/>
      <c r="C17" s="135" t="s">
        <v>188</v>
      </c>
      <c r="D17" s="136">
        <v>6</v>
      </c>
    </row>
    <row r="18" spans="1:4" s="53" customFormat="1" ht="27.75">
      <c r="A18" s="114">
        <v>16100</v>
      </c>
      <c r="B18" s="134"/>
      <c r="C18" s="135" t="s">
        <v>94</v>
      </c>
      <c r="D18" s="136">
        <v>54</v>
      </c>
    </row>
    <row r="19" spans="1:4" s="53" customFormat="1" ht="27.75">
      <c r="A19" s="114">
        <v>17700</v>
      </c>
      <c r="B19" s="134"/>
      <c r="C19" s="135" t="s">
        <v>65</v>
      </c>
      <c r="D19" s="136">
        <v>6</v>
      </c>
    </row>
    <row r="20" spans="1:4" s="53" customFormat="1" ht="28.5" thickBot="1">
      <c r="A20" s="114">
        <v>18300</v>
      </c>
      <c r="B20" s="134"/>
      <c r="C20" s="135" t="s">
        <v>91</v>
      </c>
      <c r="D20" s="136">
        <v>251</v>
      </c>
    </row>
    <row r="21" spans="1:4" s="101" customFormat="1" ht="28.5" thickBot="1">
      <c r="A21" s="123"/>
      <c r="B21" s="137"/>
      <c r="C21" s="138" t="s">
        <v>15</v>
      </c>
      <c r="D21" s="139">
        <f>SUM(D8:D20)</f>
        <v>683316</v>
      </c>
    </row>
    <row r="22" spans="1:4" s="111" customFormat="1" ht="27.75">
      <c r="A22" s="112"/>
      <c r="B22" s="131" t="s">
        <v>189</v>
      </c>
      <c r="C22" s="132" t="s">
        <v>280</v>
      </c>
      <c r="D22" s="140"/>
    </row>
    <row r="23" spans="1:4" s="53" customFormat="1" ht="28.5" thickBot="1">
      <c r="A23" s="114">
        <v>20400</v>
      </c>
      <c r="B23" s="134"/>
      <c r="C23" s="135" t="s">
        <v>190</v>
      </c>
      <c r="D23" s="136">
        <v>200</v>
      </c>
    </row>
    <row r="24" spans="1:4" s="101" customFormat="1" ht="28.5" thickBot="1">
      <c r="A24" s="123"/>
      <c r="B24" s="137"/>
      <c r="C24" s="138" t="s">
        <v>191</v>
      </c>
      <c r="D24" s="139">
        <f>SUM(D22:D23)</f>
        <v>200</v>
      </c>
    </row>
    <row r="25" spans="1:4" s="111" customFormat="1" ht="27.75">
      <c r="A25" s="112"/>
      <c r="B25" s="131" t="s">
        <v>16</v>
      </c>
      <c r="C25" s="132" t="s">
        <v>281</v>
      </c>
      <c r="D25" s="140"/>
    </row>
    <row r="26" spans="1:4" s="53" customFormat="1" ht="27.75">
      <c r="A26" s="114">
        <v>10700</v>
      </c>
      <c r="B26" s="134"/>
      <c r="C26" s="135" t="s">
        <v>192</v>
      </c>
      <c r="D26" s="136">
        <v>269</v>
      </c>
    </row>
    <row r="27" spans="1:4" s="53" customFormat="1" ht="27.75">
      <c r="A27" s="114">
        <v>11200</v>
      </c>
      <c r="B27" s="134"/>
      <c r="C27" s="135" t="s">
        <v>193</v>
      </c>
      <c r="D27" s="136">
        <v>1182</v>
      </c>
    </row>
    <row r="28" spans="1:4" s="53" customFormat="1" ht="27.75">
      <c r="A28" s="114">
        <v>12400</v>
      </c>
      <c r="B28" s="134"/>
      <c r="C28" s="135" t="s">
        <v>120</v>
      </c>
      <c r="D28" s="136">
        <v>7</v>
      </c>
    </row>
    <row r="29" spans="1:4" s="53" customFormat="1" ht="27.75">
      <c r="A29" s="114">
        <v>16200</v>
      </c>
      <c r="B29" s="134"/>
      <c r="C29" s="135" t="s">
        <v>194</v>
      </c>
      <c r="D29" s="136">
        <v>6585</v>
      </c>
    </row>
    <row r="30" spans="1:4" s="53" customFormat="1" ht="27.75">
      <c r="A30" s="114">
        <v>19200</v>
      </c>
      <c r="B30" s="134"/>
      <c r="C30" s="135" t="s">
        <v>114</v>
      </c>
      <c r="D30" s="136">
        <v>5654</v>
      </c>
    </row>
    <row r="31" spans="1:4" s="53" customFormat="1" ht="27.75">
      <c r="A31" s="114">
        <v>19500</v>
      </c>
      <c r="B31" s="134"/>
      <c r="C31" s="135" t="s">
        <v>115</v>
      </c>
      <c r="D31" s="136">
        <v>196</v>
      </c>
    </row>
    <row r="32" spans="1:4" s="53" customFormat="1" ht="28.5" thickBot="1">
      <c r="A32" s="114">
        <v>20600</v>
      </c>
      <c r="B32" s="134"/>
      <c r="C32" s="135" t="s">
        <v>195</v>
      </c>
      <c r="D32" s="136">
        <v>575000</v>
      </c>
    </row>
    <row r="33" spans="1:4" s="101" customFormat="1" ht="28.5" thickBot="1">
      <c r="A33" s="123"/>
      <c r="B33" s="137"/>
      <c r="C33" s="138" t="s">
        <v>99</v>
      </c>
      <c r="D33" s="139">
        <f>SUM(D26:D32)</f>
        <v>588893</v>
      </c>
    </row>
    <row r="34" spans="1:4" s="111" customFormat="1" ht="27.75">
      <c r="A34" s="112"/>
      <c r="B34" s="131" t="s">
        <v>17</v>
      </c>
      <c r="C34" s="132" t="s">
        <v>291</v>
      </c>
      <c r="D34" s="140"/>
    </row>
    <row r="35" spans="1:4" s="53" customFormat="1" ht="27.75">
      <c r="A35" s="114">
        <v>11300</v>
      </c>
      <c r="B35" s="134"/>
      <c r="C35" s="135" t="s">
        <v>273</v>
      </c>
      <c r="D35" s="136">
        <v>12</v>
      </c>
    </row>
    <row r="36" spans="1:4" s="53" customFormat="1" ht="27.75">
      <c r="A36" s="114">
        <v>11400</v>
      </c>
      <c r="B36" s="134"/>
      <c r="C36" s="135" t="s">
        <v>18</v>
      </c>
      <c r="D36" s="136">
        <v>3122</v>
      </c>
    </row>
    <row r="37" spans="1:4" s="53" customFormat="1" ht="27.75">
      <c r="A37" s="114">
        <v>13700</v>
      </c>
      <c r="B37" s="134"/>
      <c r="C37" s="135" t="s">
        <v>7</v>
      </c>
      <c r="D37" s="136">
        <v>6584</v>
      </c>
    </row>
    <row r="38" spans="1:4" s="53" customFormat="1" ht="27.75">
      <c r="A38" s="114">
        <v>15200</v>
      </c>
      <c r="B38" s="134"/>
      <c r="C38" s="135" t="s">
        <v>171</v>
      </c>
      <c r="D38" s="136">
        <v>759</v>
      </c>
    </row>
    <row r="39" spans="1:4" s="53" customFormat="1" ht="27.75">
      <c r="A39" s="114">
        <v>15500</v>
      </c>
      <c r="B39" s="134"/>
      <c r="C39" s="135" t="s">
        <v>196</v>
      </c>
      <c r="D39" s="136">
        <v>4474</v>
      </c>
    </row>
    <row r="40" spans="1:4" s="53" customFormat="1" ht="27.75">
      <c r="A40" s="114">
        <v>16800</v>
      </c>
      <c r="B40" s="134"/>
      <c r="C40" s="135" t="s">
        <v>63</v>
      </c>
      <c r="D40" s="136">
        <v>11</v>
      </c>
    </row>
    <row r="41" spans="1:4" s="53" customFormat="1" ht="27.75">
      <c r="A41" s="114">
        <v>16900</v>
      </c>
      <c r="B41" s="134"/>
      <c r="C41" s="135" t="s">
        <v>314</v>
      </c>
      <c r="D41" s="136">
        <v>296</v>
      </c>
    </row>
    <row r="42" spans="1:4" s="53" customFormat="1" ht="27.75">
      <c r="A42" s="114">
        <v>17600</v>
      </c>
      <c r="B42" s="134"/>
      <c r="C42" s="135" t="s">
        <v>274</v>
      </c>
      <c r="D42" s="136">
        <v>2764</v>
      </c>
    </row>
    <row r="43" spans="1:4" s="53" customFormat="1" ht="28.5" thickBot="1">
      <c r="A43" s="114">
        <v>18500</v>
      </c>
      <c r="B43" s="134"/>
      <c r="C43" s="135" t="s">
        <v>110</v>
      </c>
      <c r="D43" s="136">
        <v>40</v>
      </c>
    </row>
    <row r="44" spans="1:4" s="101" customFormat="1" ht="28.5" thickBot="1">
      <c r="A44" s="123"/>
      <c r="B44" s="137"/>
      <c r="C44" s="138" t="s">
        <v>19</v>
      </c>
      <c r="D44" s="139">
        <f>SUM(D35:D43)</f>
        <v>18062</v>
      </c>
    </row>
    <row r="45" spans="1:4" s="111" customFormat="1" ht="27.75">
      <c r="A45" s="112"/>
      <c r="B45" s="131" t="s">
        <v>20</v>
      </c>
      <c r="C45" s="132" t="s">
        <v>327</v>
      </c>
      <c r="D45" s="140"/>
    </row>
    <row r="46" spans="1:4" s="53" customFormat="1" ht="28.5" thickBot="1">
      <c r="A46" s="114">
        <v>11300</v>
      </c>
      <c r="B46" s="134"/>
      <c r="C46" s="135" t="s">
        <v>197</v>
      </c>
      <c r="D46" s="136">
        <v>37834</v>
      </c>
    </row>
    <row r="47" spans="1:4" s="101" customFormat="1" ht="28.5" thickBot="1">
      <c r="A47" s="123"/>
      <c r="B47" s="137"/>
      <c r="C47" s="138" t="s">
        <v>21</v>
      </c>
      <c r="D47" s="139">
        <f>SUM(D46)</f>
        <v>37834</v>
      </c>
    </row>
    <row r="48" spans="1:4" s="111" customFormat="1" ht="27.75">
      <c r="A48" s="112"/>
      <c r="B48" s="131" t="s">
        <v>22</v>
      </c>
      <c r="C48" s="132" t="s">
        <v>282</v>
      </c>
      <c r="D48" s="140"/>
    </row>
    <row r="49" spans="1:4" s="53" customFormat="1" ht="27.75">
      <c r="A49" s="114">
        <v>11500</v>
      </c>
      <c r="B49" s="134"/>
      <c r="C49" s="135" t="s">
        <v>163</v>
      </c>
      <c r="D49" s="136">
        <v>1418</v>
      </c>
    </row>
    <row r="50" spans="1:4" s="53" customFormat="1" ht="27.75">
      <c r="A50" s="114">
        <v>13100</v>
      </c>
      <c r="B50" s="134"/>
      <c r="C50" s="135" t="s">
        <v>6</v>
      </c>
      <c r="D50" s="136">
        <v>19</v>
      </c>
    </row>
    <row r="51" spans="1:4" s="53" customFormat="1" ht="27.75">
      <c r="A51" s="114">
        <v>17600</v>
      </c>
      <c r="B51" s="134"/>
      <c r="C51" s="135" t="s">
        <v>198</v>
      </c>
      <c r="D51" s="136">
        <v>311200</v>
      </c>
    </row>
    <row r="52" spans="1:4" s="53" customFormat="1" ht="28.5" thickBot="1">
      <c r="A52" s="114">
        <v>18900</v>
      </c>
      <c r="B52" s="134"/>
      <c r="C52" s="135" t="s">
        <v>108</v>
      </c>
      <c r="D52" s="136">
        <v>4</v>
      </c>
    </row>
    <row r="53" spans="1:4" s="101" customFormat="1" ht="28.5" thickBot="1">
      <c r="A53" s="123"/>
      <c r="B53" s="137"/>
      <c r="C53" s="138" t="s">
        <v>23</v>
      </c>
      <c r="D53" s="139">
        <f>SUM(D49:D52)</f>
        <v>312641</v>
      </c>
    </row>
    <row r="54" spans="1:4" s="111" customFormat="1" ht="27.75">
      <c r="A54" s="112"/>
      <c r="B54" s="131" t="s">
        <v>24</v>
      </c>
      <c r="C54" s="132" t="s">
        <v>290</v>
      </c>
      <c r="D54" s="140"/>
    </row>
    <row r="55" spans="1:4" s="53" customFormat="1" ht="27.75">
      <c r="A55" s="114">
        <v>10100</v>
      </c>
      <c r="B55" s="134"/>
      <c r="C55" s="135" t="s">
        <v>82</v>
      </c>
      <c r="D55" s="136"/>
    </row>
    <row r="56" spans="1:9" s="53" customFormat="1" ht="27.75">
      <c r="A56" s="114">
        <v>10103</v>
      </c>
      <c r="B56" s="134"/>
      <c r="C56" s="135" t="s">
        <v>83</v>
      </c>
      <c r="D56" s="136">
        <v>100836</v>
      </c>
      <c r="H56" s="141"/>
      <c r="I56" s="141"/>
    </row>
    <row r="57" spans="1:4" s="53" customFormat="1" ht="27.75">
      <c r="A57" s="114">
        <v>10107</v>
      </c>
      <c r="B57" s="134"/>
      <c r="C57" s="135" t="s">
        <v>199</v>
      </c>
      <c r="D57" s="136">
        <v>13061</v>
      </c>
    </row>
    <row r="58" spans="1:4" s="53" customFormat="1" ht="27.75">
      <c r="A58" s="114">
        <v>11900</v>
      </c>
      <c r="B58" s="134"/>
      <c r="C58" s="135" t="s">
        <v>200</v>
      </c>
      <c r="D58" s="136">
        <v>70311</v>
      </c>
    </row>
    <row r="59" spans="1:4" s="53" customFormat="1" ht="55.5">
      <c r="A59" s="142" t="s">
        <v>321</v>
      </c>
      <c r="B59" s="134"/>
      <c r="C59" s="135" t="s">
        <v>283</v>
      </c>
      <c r="D59" s="136">
        <v>35944</v>
      </c>
    </row>
    <row r="60" spans="1:4" s="53" customFormat="1" ht="55.5">
      <c r="A60" s="142" t="s">
        <v>333</v>
      </c>
      <c r="B60" s="134"/>
      <c r="C60" s="135" t="s">
        <v>25</v>
      </c>
      <c r="D60" s="136">
        <v>14970</v>
      </c>
    </row>
    <row r="61" spans="1:4" s="53" customFormat="1" ht="27.75">
      <c r="A61" s="114">
        <v>12307</v>
      </c>
      <c r="B61" s="134"/>
      <c r="C61" s="135" t="s">
        <v>284</v>
      </c>
      <c r="D61" s="136">
        <v>15030</v>
      </c>
    </row>
    <row r="62" spans="1:4" s="53" customFormat="1" ht="27.75">
      <c r="A62" s="114">
        <v>14225</v>
      </c>
      <c r="B62" s="134"/>
      <c r="C62" s="135" t="s">
        <v>12</v>
      </c>
      <c r="D62" s="136">
        <v>127223</v>
      </c>
    </row>
    <row r="63" spans="1:4" s="53" customFormat="1" ht="28.5" thickBot="1">
      <c r="A63" s="114">
        <v>17800</v>
      </c>
      <c r="B63" s="134"/>
      <c r="C63" s="135" t="s">
        <v>11</v>
      </c>
      <c r="D63" s="136">
        <v>1185</v>
      </c>
    </row>
    <row r="64" spans="1:4" s="101" customFormat="1" ht="28.5" thickBot="1">
      <c r="A64" s="123"/>
      <c r="B64" s="137"/>
      <c r="C64" s="138" t="s">
        <v>26</v>
      </c>
      <c r="D64" s="139">
        <f>SUM(D56:D63)</f>
        <v>378560</v>
      </c>
    </row>
    <row r="65" spans="1:4" s="111" customFormat="1" ht="27.75">
      <c r="A65" s="112"/>
      <c r="B65" s="131" t="s">
        <v>27</v>
      </c>
      <c r="C65" s="132" t="s">
        <v>285</v>
      </c>
      <c r="D65" s="140"/>
    </row>
    <row r="66" spans="1:4" s="53" customFormat="1" ht="27.75">
      <c r="A66" s="114">
        <v>10800</v>
      </c>
      <c r="B66" s="134"/>
      <c r="C66" s="135" t="s">
        <v>328</v>
      </c>
      <c r="D66" s="136">
        <v>736</v>
      </c>
    </row>
    <row r="67" spans="1:4" s="53" customFormat="1" ht="27.75">
      <c r="A67" s="114">
        <v>11600</v>
      </c>
      <c r="B67" s="134"/>
      <c r="C67" s="135" t="s">
        <v>164</v>
      </c>
      <c r="D67" s="136">
        <v>618</v>
      </c>
    </row>
    <row r="68" spans="1:4" s="53" customFormat="1" ht="27.75">
      <c r="A68" s="114">
        <v>15000</v>
      </c>
      <c r="B68" s="134"/>
      <c r="C68" s="135" t="s">
        <v>8</v>
      </c>
      <c r="D68" s="136">
        <v>610</v>
      </c>
    </row>
    <row r="69" spans="1:4" s="53" customFormat="1" ht="27.75">
      <c r="A69" s="114">
        <v>15900</v>
      </c>
      <c r="B69" s="134"/>
      <c r="C69" s="135" t="s">
        <v>317</v>
      </c>
      <c r="D69" s="136">
        <v>315</v>
      </c>
    </row>
    <row r="70" spans="1:4" s="53" customFormat="1" ht="27.75">
      <c r="A70" s="114">
        <v>16500</v>
      </c>
      <c r="B70" s="134"/>
      <c r="C70" s="135" t="s">
        <v>9</v>
      </c>
      <c r="D70" s="136">
        <v>294</v>
      </c>
    </row>
    <row r="71" spans="1:4" s="53" customFormat="1" ht="28.5" thickBot="1">
      <c r="A71" s="114">
        <v>18400</v>
      </c>
      <c r="B71" s="134"/>
      <c r="C71" s="135" t="s">
        <v>101</v>
      </c>
      <c r="D71" s="136">
        <v>1413</v>
      </c>
    </row>
    <row r="72" spans="1:4" s="101" customFormat="1" ht="28.5" thickBot="1">
      <c r="A72" s="123"/>
      <c r="B72" s="137"/>
      <c r="C72" s="138" t="s">
        <v>116</v>
      </c>
      <c r="D72" s="139">
        <f>SUM(D66:D71)</f>
        <v>3986</v>
      </c>
    </row>
    <row r="73" spans="1:4" s="111" customFormat="1" ht="27.75">
      <c r="A73" s="112"/>
      <c r="B73" s="131" t="s">
        <v>28</v>
      </c>
      <c r="C73" s="132" t="s">
        <v>292</v>
      </c>
      <c r="D73" s="140"/>
    </row>
    <row r="74" spans="1:4" s="53" customFormat="1" ht="28.5" thickBot="1">
      <c r="A74" s="114">
        <v>11000</v>
      </c>
      <c r="B74" s="134"/>
      <c r="C74" s="135" t="s">
        <v>29</v>
      </c>
      <c r="D74" s="136">
        <v>15157</v>
      </c>
    </row>
    <row r="75" spans="1:4" s="101" customFormat="1" ht="28.5" thickBot="1">
      <c r="A75" s="123"/>
      <c r="B75" s="137"/>
      <c r="C75" s="138" t="s">
        <v>30</v>
      </c>
      <c r="D75" s="139">
        <f>SUM(D74:D74)</f>
        <v>15157</v>
      </c>
    </row>
    <row r="76" spans="1:4" s="111" customFormat="1" ht="27.75">
      <c r="A76" s="112"/>
      <c r="B76" s="131" t="s">
        <v>31</v>
      </c>
      <c r="C76" s="132" t="s">
        <v>289</v>
      </c>
      <c r="D76" s="140"/>
    </row>
    <row r="77" spans="1:4" s="53" customFormat="1" ht="28.5" thickBot="1">
      <c r="A77" s="114">
        <v>11100</v>
      </c>
      <c r="B77" s="134"/>
      <c r="C77" s="135" t="s">
        <v>104</v>
      </c>
      <c r="D77" s="136">
        <v>8554</v>
      </c>
    </row>
    <row r="78" spans="1:4" s="101" customFormat="1" ht="28.5" thickBot="1">
      <c r="A78" s="123"/>
      <c r="B78" s="137"/>
      <c r="C78" s="138" t="s">
        <v>201</v>
      </c>
      <c r="D78" s="139">
        <f>SUM(D77:D77)</f>
        <v>8554</v>
      </c>
    </row>
    <row r="79" spans="1:4" s="111" customFormat="1" ht="27.75">
      <c r="A79" s="112"/>
      <c r="B79" s="131" t="s">
        <v>32</v>
      </c>
      <c r="C79" s="132" t="s">
        <v>293</v>
      </c>
      <c r="D79" s="140"/>
    </row>
    <row r="80" spans="1:4" s="53" customFormat="1" ht="55.5">
      <c r="A80" s="142" t="s">
        <v>320</v>
      </c>
      <c r="B80" s="134"/>
      <c r="C80" s="135" t="s">
        <v>286</v>
      </c>
      <c r="D80" s="136">
        <v>22622</v>
      </c>
    </row>
    <row r="81" spans="1:4" s="53" customFormat="1" ht="27.75">
      <c r="A81" s="114">
        <v>11712</v>
      </c>
      <c r="B81" s="134"/>
      <c r="C81" s="135" t="s">
        <v>287</v>
      </c>
      <c r="D81" s="136">
        <v>97</v>
      </c>
    </row>
    <row r="82" spans="1:4" s="53" customFormat="1" ht="27.75">
      <c r="A82" s="114">
        <v>14222</v>
      </c>
      <c r="B82" s="134"/>
      <c r="C82" s="135" t="s">
        <v>202</v>
      </c>
      <c r="D82" s="136">
        <v>73000</v>
      </c>
    </row>
    <row r="83" spans="1:4" s="53" customFormat="1" ht="28.5" thickBot="1">
      <c r="A83" s="114">
        <v>19400</v>
      </c>
      <c r="B83" s="134"/>
      <c r="C83" s="135" t="s">
        <v>105</v>
      </c>
      <c r="D83" s="136">
        <v>76113</v>
      </c>
    </row>
    <row r="84" spans="1:4" s="101" customFormat="1" ht="28.5" thickBot="1">
      <c r="A84" s="123"/>
      <c r="B84" s="137"/>
      <c r="C84" s="138" t="s">
        <v>33</v>
      </c>
      <c r="D84" s="139">
        <f>SUM(D80:D83)</f>
        <v>171832</v>
      </c>
    </row>
    <row r="85" spans="1:4" s="111" customFormat="1" ht="27.75">
      <c r="A85" s="112"/>
      <c r="B85" s="131" t="s">
        <v>34</v>
      </c>
      <c r="C85" s="132" t="s">
        <v>329</v>
      </c>
      <c r="D85" s="140"/>
    </row>
    <row r="86" spans="1:4" s="53" customFormat="1" ht="27.75">
      <c r="A86" s="114">
        <v>10900</v>
      </c>
      <c r="B86" s="134"/>
      <c r="C86" s="135" t="s">
        <v>3</v>
      </c>
      <c r="D86" s="136">
        <v>18211</v>
      </c>
    </row>
    <row r="87" spans="1:4" s="53" customFormat="1" ht="27.75">
      <c r="A87" s="114">
        <v>14226</v>
      </c>
      <c r="B87" s="134"/>
      <c r="C87" s="135" t="s">
        <v>123</v>
      </c>
      <c r="D87" s="136">
        <v>380</v>
      </c>
    </row>
    <row r="88" spans="1:4" s="53" customFormat="1" ht="27.75">
      <c r="A88" s="114">
        <v>15700</v>
      </c>
      <c r="B88" s="134"/>
      <c r="C88" s="135" t="s">
        <v>173</v>
      </c>
      <c r="D88" s="136">
        <v>73</v>
      </c>
    </row>
    <row r="89" spans="1:4" s="53" customFormat="1" ht="27.75">
      <c r="A89" s="114">
        <v>16700</v>
      </c>
      <c r="B89" s="134"/>
      <c r="C89" s="135" t="s">
        <v>10</v>
      </c>
      <c r="D89" s="136">
        <v>13601</v>
      </c>
    </row>
    <row r="90" spans="1:4" s="53" customFormat="1" ht="27.75">
      <c r="A90" s="114">
        <v>18600</v>
      </c>
      <c r="B90" s="134"/>
      <c r="C90" s="135" t="s">
        <v>92</v>
      </c>
      <c r="D90" s="136">
        <v>2096</v>
      </c>
    </row>
    <row r="91" spans="1:4" s="53" customFormat="1" ht="27.75">
      <c r="A91" s="114">
        <v>19600</v>
      </c>
      <c r="B91" s="134"/>
      <c r="C91" s="135" t="s">
        <v>203</v>
      </c>
      <c r="D91" s="136">
        <v>165</v>
      </c>
    </row>
    <row r="92" spans="1:4" s="53" customFormat="1" ht="28.5" thickBot="1">
      <c r="A92" s="114">
        <v>19700</v>
      </c>
      <c r="B92" s="134"/>
      <c r="C92" s="135" t="s">
        <v>124</v>
      </c>
      <c r="D92" s="136">
        <v>34483</v>
      </c>
    </row>
    <row r="93" spans="1:4" s="101" customFormat="1" ht="28.5" thickBot="1">
      <c r="A93" s="123"/>
      <c r="B93" s="137"/>
      <c r="C93" s="138" t="s">
        <v>296</v>
      </c>
      <c r="D93" s="139">
        <f>SUM(D86:D92)</f>
        <v>69009</v>
      </c>
    </row>
    <row r="94" spans="1:4" s="111" customFormat="1" ht="27.75">
      <c r="A94" s="112"/>
      <c r="B94" s="131" t="s">
        <v>254</v>
      </c>
      <c r="C94" s="132" t="s">
        <v>294</v>
      </c>
      <c r="D94" s="140"/>
    </row>
    <row r="95" spans="1:4" s="53" customFormat="1" ht="27.75">
      <c r="A95" s="114">
        <v>40501</v>
      </c>
      <c r="B95" s="134"/>
      <c r="C95" s="135" t="s">
        <v>288</v>
      </c>
      <c r="D95" s="136">
        <v>200000</v>
      </c>
    </row>
    <row r="96" spans="1:4" s="53" customFormat="1" ht="28.5" thickBot="1">
      <c r="A96" s="114"/>
      <c r="B96" s="134"/>
      <c r="C96" s="135" t="s">
        <v>262</v>
      </c>
      <c r="D96" s="136">
        <v>1956</v>
      </c>
    </row>
    <row r="97" spans="1:4" s="101" customFormat="1" ht="28.5" thickBot="1">
      <c r="A97" s="123"/>
      <c r="B97" s="137"/>
      <c r="C97" s="138" t="s">
        <v>295</v>
      </c>
      <c r="D97" s="139">
        <f>SUM(D95:D96)</f>
        <v>201956</v>
      </c>
    </row>
    <row r="98" spans="1:4" s="53" customFormat="1" ht="28.5" thickBot="1">
      <c r="A98" s="114">
        <v>19000</v>
      </c>
      <c r="B98" s="134"/>
      <c r="C98" s="135" t="s">
        <v>35</v>
      </c>
      <c r="D98" s="136">
        <v>60000</v>
      </c>
    </row>
    <row r="99" spans="1:4" s="101" customFormat="1" ht="28.5" thickBot="1">
      <c r="A99" s="123"/>
      <c r="B99" s="137"/>
      <c r="C99" s="138" t="s">
        <v>297</v>
      </c>
      <c r="D99" s="139">
        <f>SUM(D21+D24+D33+D44+D47+D53+D64+D72+D75+D78+D84+D93+D97+D98)</f>
        <v>2550000</v>
      </c>
    </row>
  </sheetData>
  <sheetProtection/>
  <mergeCells count="5">
    <mergeCell ref="A1:D1"/>
    <mergeCell ref="A2:D2"/>
    <mergeCell ref="A3:D3"/>
    <mergeCell ref="A4:D4"/>
    <mergeCell ref="B5:C6"/>
  </mergeCells>
  <printOptions horizontalCentered="1"/>
  <pageMargins left="0.5118110236220472" right="0.5118110236220472" top="0.3937007874015748" bottom="0.3937007874015748" header="0.5118110236220472" footer="0.1968503937007874"/>
  <pageSetup fitToHeight="0" fitToWidth="1" horizontalDpi="600" verticalDpi="600" orientation="portrait" paperSize="9" scale="87" r:id="rId1"/>
  <headerFooter alignWithMargins="0">
    <oddFooter>&amp;C&amp;"AF_Najed,Normal Traditional"&amp;14صفحة &amp;P</oddFooter>
  </headerFooter>
  <rowBreaks count="3" manualBreakCount="3">
    <brk id="33" max="255" man="1"/>
    <brk id="53" max="255" man="1"/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showGridLines="0" rightToLeft="1" zoomScaleSheetLayoutView="100" zoomScalePageLayoutView="0" workbookViewId="0" topLeftCell="A1">
      <selection activeCell="D49" sqref="D49"/>
    </sheetView>
  </sheetViews>
  <sheetFormatPr defaultColWidth="9.140625" defaultRowHeight="12.75"/>
  <cols>
    <col min="1" max="1" width="10.140625" style="145" customWidth="1"/>
    <col min="2" max="2" width="10.140625" style="11" customWidth="1"/>
    <col min="3" max="3" width="10.140625" style="145" customWidth="1"/>
    <col min="4" max="4" width="75.7109375" style="147" customWidth="1"/>
    <col min="5" max="5" width="15.00390625" style="168" bestFit="1" customWidth="1"/>
    <col min="6" max="16384" width="9.140625" style="147" customWidth="1"/>
  </cols>
  <sheetData>
    <row r="1" spans="1:5" s="143" customFormat="1" ht="27.75">
      <c r="A1" s="255" t="s">
        <v>204</v>
      </c>
      <c r="B1" s="255"/>
      <c r="C1" s="255"/>
      <c r="D1" s="255"/>
      <c r="E1" s="255"/>
    </row>
    <row r="2" spans="1:5" s="144" customFormat="1" ht="30.75" customHeight="1">
      <c r="A2" s="265" t="s">
        <v>205</v>
      </c>
      <c r="B2" s="265"/>
      <c r="C2" s="265"/>
      <c r="D2" s="265"/>
      <c r="E2" s="265"/>
    </row>
    <row r="3" spans="1:5" s="144" customFormat="1" ht="24.75" customHeight="1">
      <c r="A3" s="265" t="s">
        <v>259</v>
      </c>
      <c r="B3" s="265"/>
      <c r="C3" s="265"/>
      <c r="D3" s="265"/>
      <c r="E3" s="265"/>
    </row>
    <row r="4" spans="3:5" ht="22.5" thickBot="1">
      <c r="C4" s="146"/>
      <c r="D4" s="272" t="s">
        <v>263</v>
      </c>
      <c r="E4" s="272"/>
    </row>
    <row r="5" spans="1:5" s="149" customFormat="1" ht="24" customHeight="1" thickBot="1">
      <c r="A5" s="273" t="s">
        <v>206</v>
      </c>
      <c r="B5" s="274"/>
      <c r="C5" s="275"/>
      <c r="D5" s="276" t="s">
        <v>210</v>
      </c>
      <c r="E5" s="148" t="s">
        <v>151</v>
      </c>
    </row>
    <row r="6" spans="1:5" s="149" customFormat="1" ht="24" customHeight="1" thickBot="1">
      <c r="A6" s="150" t="s">
        <v>207</v>
      </c>
      <c r="B6" s="12" t="s">
        <v>208</v>
      </c>
      <c r="C6" s="151" t="s">
        <v>209</v>
      </c>
      <c r="D6" s="277"/>
      <c r="E6" s="152" t="s">
        <v>152</v>
      </c>
    </row>
    <row r="7" spans="1:5" s="149" customFormat="1" ht="27.75">
      <c r="A7" s="153"/>
      <c r="B7" s="20"/>
      <c r="C7" s="154"/>
      <c r="D7" s="155" t="s">
        <v>275</v>
      </c>
      <c r="E7" s="156"/>
    </row>
    <row r="8" spans="1:5" s="149" customFormat="1" ht="27.75">
      <c r="A8" s="157">
        <v>21</v>
      </c>
      <c r="B8" s="21">
        <v>101</v>
      </c>
      <c r="C8" s="157">
        <v>1</v>
      </c>
      <c r="D8" s="158" t="s">
        <v>211</v>
      </c>
      <c r="E8" s="116">
        <v>400000</v>
      </c>
    </row>
    <row r="9" spans="1:5" s="149" customFormat="1" ht="27.75">
      <c r="A9" s="157">
        <v>11</v>
      </c>
      <c r="B9" s="21">
        <v>103</v>
      </c>
      <c r="C9" s="157">
        <v>1</v>
      </c>
      <c r="D9" s="158" t="s">
        <v>212</v>
      </c>
      <c r="E9" s="116">
        <v>310000</v>
      </c>
    </row>
    <row r="10" spans="1:5" s="149" customFormat="1" ht="27.75">
      <c r="A10" s="157">
        <v>11</v>
      </c>
      <c r="B10" s="21">
        <v>104</v>
      </c>
      <c r="C10" s="157">
        <v>1</v>
      </c>
      <c r="D10" s="158" t="s">
        <v>213</v>
      </c>
      <c r="E10" s="116">
        <v>72050</v>
      </c>
    </row>
    <row r="11" spans="1:5" s="149" customFormat="1" ht="27.75">
      <c r="A11" s="157">
        <v>41</v>
      </c>
      <c r="B11" s="21">
        <v>104</v>
      </c>
      <c r="C11" s="157">
        <v>1</v>
      </c>
      <c r="D11" s="158" t="s">
        <v>214</v>
      </c>
      <c r="E11" s="116">
        <v>67924</v>
      </c>
    </row>
    <row r="12" spans="1:5" s="149" customFormat="1" ht="27.75">
      <c r="A12" s="157">
        <v>51</v>
      </c>
      <c r="B12" s="21">
        <v>105</v>
      </c>
      <c r="C12" s="157">
        <v>1</v>
      </c>
      <c r="D12" s="158" t="s">
        <v>215</v>
      </c>
      <c r="E12" s="116">
        <v>19748</v>
      </c>
    </row>
    <row r="13" spans="1:5" s="149" customFormat="1" ht="27.75">
      <c r="A13" s="157">
        <v>52</v>
      </c>
      <c r="B13" s="21">
        <v>105</v>
      </c>
      <c r="C13" s="157">
        <v>1</v>
      </c>
      <c r="D13" s="158" t="s">
        <v>216</v>
      </c>
      <c r="E13" s="116">
        <v>75000</v>
      </c>
    </row>
    <row r="14" spans="1:5" s="149" customFormat="1" ht="27.75">
      <c r="A14" s="157">
        <v>53</v>
      </c>
      <c r="B14" s="21">
        <v>105</v>
      </c>
      <c r="C14" s="157">
        <v>1</v>
      </c>
      <c r="D14" s="158" t="s">
        <v>217</v>
      </c>
      <c r="E14" s="116">
        <v>34499</v>
      </c>
    </row>
    <row r="15" spans="1:5" s="149" customFormat="1" ht="27.75">
      <c r="A15" s="157">
        <v>54</v>
      </c>
      <c r="B15" s="21">
        <v>105</v>
      </c>
      <c r="C15" s="157">
        <v>1</v>
      </c>
      <c r="D15" s="158" t="s">
        <v>218</v>
      </c>
      <c r="E15" s="116">
        <v>29475</v>
      </c>
    </row>
    <row r="16" spans="1:5" s="149" customFormat="1" ht="27.75">
      <c r="A16" s="157">
        <v>55</v>
      </c>
      <c r="B16" s="21">
        <v>105</v>
      </c>
      <c r="C16" s="157">
        <v>1</v>
      </c>
      <c r="D16" s="158" t="s">
        <v>219</v>
      </c>
      <c r="E16" s="116">
        <v>43878</v>
      </c>
    </row>
    <row r="17" spans="1:5" s="149" customFormat="1" ht="27.75">
      <c r="A17" s="154">
        <v>62</v>
      </c>
      <c r="B17" s="20">
        <v>105</v>
      </c>
      <c r="C17" s="154">
        <v>1</v>
      </c>
      <c r="D17" s="158" t="s">
        <v>318</v>
      </c>
      <c r="E17" s="116">
        <v>250</v>
      </c>
    </row>
    <row r="18" spans="1:5" s="149" customFormat="1" ht="28.5" thickBot="1">
      <c r="A18" s="157">
        <v>11</v>
      </c>
      <c r="B18" s="21">
        <v>106</v>
      </c>
      <c r="C18" s="157">
        <v>1</v>
      </c>
      <c r="D18" s="158" t="s">
        <v>220</v>
      </c>
      <c r="E18" s="116">
        <v>370000</v>
      </c>
    </row>
    <row r="19" spans="1:5" s="149" customFormat="1" ht="28.5" thickBot="1">
      <c r="A19" s="159"/>
      <c r="B19" s="13"/>
      <c r="C19" s="159"/>
      <c r="D19" s="124" t="s">
        <v>221</v>
      </c>
      <c r="E19" s="125">
        <f>SUM(E8:E18)</f>
        <v>1422824</v>
      </c>
    </row>
    <row r="20" spans="1:5" s="149" customFormat="1" ht="27.75">
      <c r="A20" s="154"/>
      <c r="B20" s="20"/>
      <c r="C20" s="154"/>
      <c r="D20" s="160" t="s">
        <v>276</v>
      </c>
      <c r="E20" s="161"/>
    </row>
    <row r="21" spans="1:5" s="149" customFormat="1" ht="27.75">
      <c r="A21" s="157">
        <v>13</v>
      </c>
      <c r="B21" s="21">
        <v>108</v>
      </c>
      <c r="C21" s="157">
        <v>1</v>
      </c>
      <c r="D21" s="158" t="s">
        <v>222</v>
      </c>
      <c r="E21" s="116">
        <v>142689</v>
      </c>
    </row>
    <row r="22" spans="1:5" s="149" customFormat="1" ht="27.75">
      <c r="A22" s="157">
        <v>14</v>
      </c>
      <c r="B22" s="21">
        <v>108</v>
      </c>
      <c r="C22" s="157">
        <v>1</v>
      </c>
      <c r="D22" s="158" t="s">
        <v>223</v>
      </c>
      <c r="E22" s="116">
        <v>4919</v>
      </c>
    </row>
    <row r="23" spans="1:5" s="149" customFormat="1" ht="27.75">
      <c r="A23" s="157">
        <v>16</v>
      </c>
      <c r="B23" s="21">
        <v>108</v>
      </c>
      <c r="C23" s="157">
        <v>1</v>
      </c>
      <c r="D23" s="158" t="s">
        <v>224</v>
      </c>
      <c r="E23" s="116">
        <v>65562</v>
      </c>
    </row>
    <row r="24" spans="1:5" s="149" customFormat="1" ht="27.75">
      <c r="A24" s="157">
        <v>17</v>
      </c>
      <c r="B24" s="21">
        <v>108</v>
      </c>
      <c r="C24" s="157">
        <v>1</v>
      </c>
      <c r="D24" s="158" t="s">
        <v>225</v>
      </c>
      <c r="E24" s="116">
        <v>907</v>
      </c>
    </row>
    <row r="25" spans="1:5" s="149" customFormat="1" ht="27.75">
      <c r="A25" s="157">
        <v>18</v>
      </c>
      <c r="B25" s="21">
        <v>108</v>
      </c>
      <c r="C25" s="157">
        <v>1</v>
      </c>
      <c r="D25" s="158" t="s">
        <v>226</v>
      </c>
      <c r="E25" s="116">
        <v>60000</v>
      </c>
    </row>
    <row r="26" spans="1:5" s="149" customFormat="1" ht="27.75">
      <c r="A26" s="157">
        <v>21</v>
      </c>
      <c r="B26" s="21">
        <v>108</v>
      </c>
      <c r="C26" s="157">
        <v>1</v>
      </c>
      <c r="D26" s="158" t="s">
        <v>227</v>
      </c>
      <c r="E26" s="116">
        <v>13000</v>
      </c>
    </row>
    <row r="27" spans="1:5" s="149" customFormat="1" ht="27.75">
      <c r="A27" s="157">
        <v>31</v>
      </c>
      <c r="B27" s="21">
        <v>108</v>
      </c>
      <c r="C27" s="157">
        <v>1</v>
      </c>
      <c r="D27" s="158" t="s">
        <v>228</v>
      </c>
      <c r="E27" s="116">
        <v>16021</v>
      </c>
    </row>
    <row r="28" spans="1:5" s="149" customFormat="1" ht="27.75">
      <c r="A28" s="157">
        <v>41</v>
      </c>
      <c r="B28" s="21">
        <v>108</v>
      </c>
      <c r="C28" s="157">
        <v>1</v>
      </c>
      <c r="D28" s="158" t="s">
        <v>229</v>
      </c>
      <c r="E28" s="122">
        <v>200100</v>
      </c>
    </row>
    <row r="29" spans="1:5" s="149" customFormat="1" ht="27.75">
      <c r="A29" s="157">
        <v>42</v>
      </c>
      <c r="B29" s="21">
        <v>108</v>
      </c>
      <c r="C29" s="157">
        <v>1</v>
      </c>
      <c r="D29" s="158" t="s">
        <v>230</v>
      </c>
      <c r="E29" s="116">
        <v>20977</v>
      </c>
    </row>
    <row r="30" spans="1:5" s="149" customFormat="1" ht="27.75">
      <c r="A30" s="157">
        <v>11</v>
      </c>
      <c r="B30" s="21">
        <v>109</v>
      </c>
      <c r="C30" s="157">
        <v>1</v>
      </c>
      <c r="D30" s="158" t="s">
        <v>231</v>
      </c>
      <c r="E30" s="122">
        <v>34117</v>
      </c>
    </row>
    <row r="31" spans="1:5" s="149" customFormat="1" ht="27.75">
      <c r="A31" s="157">
        <v>12</v>
      </c>
      <c r="B31" s="21">
        <v>109</v>
      </c>
      <c r="C31" s="157">
        <v>1</v>
      </c>
      <c r="D31" s="158" t="s">
        <v>232</v>
      </c>
      <c r="E31" s="122">
        <v>55625</v>
      </c>
    </row>
    <row r="32" spans="1:5" s="149" customFormat="1" ht="27.75">
      <c r="A32" s="157">
        <v>11</v>
      </c>
      <c r="B32" s="21">
        <v>110</v>
      </c>
      <c r="C32" s="157">
        <v>1</v>
      </c>
      <c r="D32" s="158" t="s">
        <v>233</v>
      </c>
      <c r="E32" s="116">
        <v>98333</v>
      </c>
    </row>
    <row r="33" spans="1:5" s="149" customFormat="1" ht="27.75">
      <c r="A33" s="157">
        <v>11</v>
      </c>
      <c r="B33" s="21">
        <v>112</v>
      </c>
      <c r="C33" s="157">
        <v>1</v>
      </c>
      <c r="D33" s="158" t="s">
        <v>234</v>
      </c>
      <c r="E33" s="116">
        <v>14739</v>
      </c>
    </row>
    <row r="34" spans="1:5" s="149" customFormat="1" ht="27.75">
      <c r="A34" s="157">
        <v>21</v>
      </c>
      <c r="B34" s="21">
        <v>112</v>
      </c>
      <c r="C34" s="157">
        <v>1</v>
      </c>
      <c r="D34" s="158" t="s">
        <v>235</v>
      </c>
      <c r="E34" s="116">
        <v>213</v>
      </c>
    </row>
    <row r="35" spans="1:5" s="149" customFormat="1" ht="27.75">
      <c r="A35" s="157">
        <v>22</v>
      </c>
      <c r="B35" s="21">
        <v>112</v>
      </c>
      <c r="C35" s="157">
        <v>1</v>
      </c>
      <c r="D35" s="158" t="s">
        <v>236</v>
      </c>
      <c r="E35" s="116">
        <v>396</v>
      </c>
    </row>
    <row r="36" spans="1:5" s="149" customFormat="1" ht="27.75">
      <c r="A36" s="157">
        <v>24</v>
      </c>
      <c r="B36" s="21">
        <v>112</v>
      </c>
      <c r="C36" s="157">
        <v>1</v>
      </c>
      <c r="D36" s="158" t="s">
        <v>237</v>
      </c>
      <c r="E36" s="116">
        <v>32701</v>
      </c>
    </row>
    <row r="37" spans="1:5" s="149" customFormat="1" ht="27.75">
      <c r="A37" s="157">
        <v>26</v>
      </c>
      <c r="B37" s="21">
        <v>112</v>
      </c>
      <c r="C37" s="157">
        <v>1</v>
      </c>
      <c r="D37" s="158" t="s">
        <v>238</v>
      </c>
      <c r="E37" s="116">
        <v>298377</v>
      </c>
    </row>
    <row r="38" spans="1:5" s="149" customFormat="1" ht="28.5" thickBot="1">
      <c r="A38" s="154">
        <v>12</v>
      </c>
      <c r="B38" s="20">
        <v>100</v>
      </c>
      <c r="C38" s="162">
        <v>1</v>
      </c>
      <c r="D38" s="163" t="s">
        <v>319</v>
      </c>
      <c r="E38" s="116">
        <v>8500</v>
      </c>
    </row>
    <row r="39" spans="1:5" s="149" customFormat="1" ht="28.5" thickBot="1">
      <c r="A39" s="159"/>
      <c r="B39" s="13"/>
      <c r="C39" s="159"/>
      <c r="D39" s="124" t="s">
        <v>239</v>
      </c>
      <c r="E39" s="125">
        <f>SUM(E21:E38)</f>
        <v>1067176</v>
      </c>
    </row>
    <row r="40" spans="1:5" s="167" customFormat="1" ht="28.5" thickBot="1">
      <c r="A40" s="164"/>
      <c r="B40" s="22"/>
      <c r="C40" s="164"/>
      <c r="D40" s="165" t="s">
        <v>240</v>
      </c>
      <c r="E40" s="166">
        <v>60000</v>
      </c>
    </row>
    <row r="41" spans="1:5" s="149" customFormat="1" ht="28.5" thickBot="1">
      <c r="A41" s="159"/>
      <c r="B41" s="13"/>
      <c r="C41" s="159"/>
      <c r="D41" s="124" t="s">
        <v>343</v>
      </c>
      <c r="E41" s="125">
        <f>SUM(E19+E39+E40)</f>
        <v>2550000</v>
      </c>
    </row>
  </sheetData>
  <sheetProtection/>
  <mergeCells count="6">
    <mergeCell ref="A1:E1"/>
    <mergeCell ref="A2:E2"/>
    <mergeCell ref="A3:E3"/>
    <mergeCell ref="D4:E4"/>
    <mergeCell ref="A5:C5"/>
    <mergeCell ref="D5:D6"/>
  </mergeCells>
  <printOptions horizontalCentered="1"/>
  <pageMargins left="0.3937007874015748" right="0.3937007874015748" top="0.2755905511811024" bottom="0.3937007874015748" header="0.31496062992125984" footer="0.31496062992125984"/>
  <pageSetup fitToHeight="0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showGridLines="0" rightToLeft="1" zoomScaleSheetLayoutView="100" zoomScalePageLayoutView="0" workbookViewId="0" topLeftCell="A4">
      <selection activeCell="G18" sqref="G18"/>
    </sheetView>
  </sheetViews>
  <sheetFormatPr defaultColWidth="9.140625" defaultRowHeight="12.75"/>
  <cols>
    <col min="1" max="1" width="12.140625" style="126" customWidth="1"/>
    <col min="2" max="2" width="75.7109375" style="127" customWidth="1"/>
    <col min="3" max="3" width="14.00390625" style="127" customWidth="1"/>
    <col min="4" max="16384" width="9.140625" style="127" customWidth="1"/>
  </cols>
  <sheetData>
    <row r="1" spans="1:3" ht="28.5" customHeight="1">
      <c r="A1" s="278" t="s">
        <v>241</v>
      </c>
      <c r="B1" s="278"/>
      <c r="C1" s="278"/>
    </row>
    <row r="2" spans="1:3" s="53" customFormat="1" ht="40.5">
      <c r="A2" s="265" t="s">
        <v>242</v>
      </c>
      <c r="B2" s="265"/>
      <c r="C2" s="265"/>
    </row>
    <row r="3" spans="1:3" s="53" customFormat="1" ht="40.5">
      <c r="A3" s="265" t="s">
        <v>260</v>
      </c>
      <c r="B3" s="265"/>
      <c r="C3" s="265"/>
    </row>
    <row r="4" spans="2:3" ht="25.5" thickBot="1">
      <c r="B4" s="169"/>
      <c r="C4" s="170" t="s">
        <v>263</v>
      </c>
    </row>
    <row r="5" spans="1:3" s="172" customFormat="1" ht="27.75">
      <c r="A5" s="171" t="s">
        <v>0</v>
      </c>
      <c r="B5" s="279" t="s">
        <v>1</v>
      </c>
      <c r="C5" s="171" t="s">
        <v>151</v>
      </c>
    </row>
    <row r="6" spans="1:3" s="53" customFormat="1" ht="28.5" thickBot="1">
      <c r="A6" s="173" t="s">
        <v>2</v>
      </c>
      <c r="B6" s="280"/>
      <c r="C6" s="173" t="s">
        <v>152</v>
      </c>
    </row>
    <row r="7" spans="1:3" s="53" customFormat="1" ht="27.75">
      <c r="A7" s="174"/>
      <c r="B7" s="175" t="s">
        <v>344</v>
      </c>
      <c r="C7" s="176"/>
    </row>
    <row r="8" spans="1:3" s="53" customFormat="1" ht="27.75">
      <c r="A8" s="174"/>
      <c r="B8" s="177" t="s">
        <v>264</v>
      </c>
      <c r="C8" s="176"/>
    </row>
    <row r="9" spans="1:3" s="53" customFormat="1" ht="26.25" thickBot="1">
      <c r="A9" s="174">
        <v>10500</v>
      </c>
      <c r="B9" s="178" t="s">
        <v>243</v>
      </c>
      <c r="C9" s="179">
        <v>500</v>
      </c>
    </row>
    <row r="10" spans="1:3" s="53" customFormat="1" ht="28.5" thickBot="1">
      <c r="A10" s="123"/>
      <c r="B10" s="180" t="s">
        <v>15</v>
      </c>
      <c r="C10" s="181">
        <f>SUM(C9)</f>
        <v>500</v>
      </c>
    </row>
    <row r="11" spans="1:3" s="53" customFormat="1" ht="27.75">
      <c r="A11" s="174"/>
      <c r="B11" s="177" t="s">
        <v>352</v>
      </c>
      <c r="C11" s="182"/>
    </row>
    <row r="12" spans="1:3" s="53" customFormat="1" ht="24.75">
      <c r="A12" s="174">
        <v>10107</v>
      </c>
      <c r="B12" s="178" t="s">
        <v>244</v>
      </c>
      <c r="C12" s="183">
        <v>700</v>
      </c>
    </row>
    <row r="13" spans="1:3" s="53" customFormat="1" ht="25.5" thickBot="1">
      <c r="A13" s="174">
        <v>11900</v>
      </c>
      <c r="B13" s="178" t="s">
        <v>245</v>
      </c>
      <c r="C13" s="183">
        <v>18800</v>
      </c>
    </row>
    <row r="14" spans="1:3" s="53" customFormat="1" ht="28.5" thickBot="1">
      <c r="A14" s="123"/>
      <c r="B14" s="180" t="s">
        <v>354</v>
      </c>
      <c r="C14" s="181">
        <f>SUM(C12:C13)</f>
        <v>19500</v>
      </c>
    </row>
    <row r="15" spans="1:3" s="53" customFormat="1" ht="28.5" thickBot="1">
      <c r="A15" s="123"/>
      <c r="B15" s="180" t="s">
        <v>246</v>
      </c>
      <c r="C15" s="181">
        <f>SUM(C14,C10)</f>
        <v>20000</v>
      </c>
    </row>
    <row r="16" spans="1:3" s="53" customFormat="1" ht="27.75">
      <c r="A16" s="174"/>
      <c r="B16" s="175" t="s">
        <v>353</v>
      </c>
      <c r="C16" s="184"/>
    </row>
    <row r="17" spans="1:3" s="53" customFormat="1" ht="27.75">
      <c r="A17" s="174"/>
      <c r="B17" s="185" t="s">
        <v>277</v>
      </c>
      <c r="C17" s="186"/>
    </row>
    <row r="18" spans="1:3" s="53" customFormat="1" ht="25.5" thickBot="1">
      <c r="A18" s="174">
        <v>40501</v>
      </c>
      <c r="B18" s="178" t="s">
        <v>247</v>
      </c>
      <c r="C18" s="183">
        <v>20000</v>
      </c>
    </row>
    <row r="19" spans="1:3" s="53" customFormat="1" ht="28.5" thickBot="1">
      <c r="A19" s="123"/>
      <c r="B19" s="180" t="s">
        <v>295</v>
      </c>
      <c r="C19" s="181">
        <f>SUM(C18)</f>
        <v>20000</v>
      </c>
    </row>
    <row r="20" spans="1:3" ht="28.5" thickBot="1">
      <c r="A20" s="187"/>
      <c r="B20" s="188" t="s">
        <v>345</v>
      </c>
      <c r="C20" s="189">
        <f>SUM(C18)</f>
        <v>20000</v>
      </c>
    </row>
    <row r="21" spans="1:3" ht="24.75">
      <c r="A21" s="190"/>
      <c r="B21" s="84"/>
      <c r="C21" s="169"/>
    </row>
    <row r="22" spans="2:3" ht="24.75">
      <c r="B22" s="169"/>
      <c r="C22" s="169"/>
    </row>
    <row r="23" spans="2:3" ht="24.75">
      <c r="B23" s="169"/>
      <c r="C23" s="169"/>
    </row>
    <row r="24" spans="2:3" ht="24.75">
      <c r="B24" s="169"/>
      <c r="C24" s="169"/>
    </row>
    <row r="25" spans="2:3" ht="24.75">
      <c r="B25" s="169"/>
      <c r="C25" s="169"/>
    </row>
    <row r="26" spans="2:3" ht="24.75">
      <c r="B26" s="169"/>
      <c r="C26" s="169"/>
    </row>
    <row r="27" spans="2:3" ht="24.75">
      <c r="B27" s="169"/>
      <c r="C27" s="169"/>
    </row>
    <row r="28" spans="2:3" ht="24.75">
      <c r="B28" s="169"/>
      <c r="C28" s="169"/>
    </row>
    <row r="29" spans="2:3" ht="24.75">
      <c r="B29" s="169"/>
      <c r="C29" s="169"/>
    </row>
    <row r="30" spans="2:3" ht="24.75">
      <c r="B30" s="169"/>
      <c r="C30" s="169"/>
    </row>
  </sheetData>
  <sheetProtection/>
  <mergeCells count="4">
    <mergeCell ref="A1:C1"/>
    <mergeCell ref="A2:C2"/>
    <mergeCell ref="A3:C3"/>
    <mergeCell ref="B5:B6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rightToLeft="1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2" width="8.7109375" style="127" customWidth="1"/>
    <col min="3" max="3" width="8.7109375" style="126" customWidth="1"/>
    <col min="4" max="4" width="65.00390625" style="127" customWidth="1"/>
    <col min="5" max="5" width="13.140625" style="127" customWidth="1"/>
    <col min="6" max="16384" width="9.140625" style="127" customWidth="1"/>
  </cols>
  <sheetData>
    <row r="1" spans="1:5" s="53" customFormat="1" ht="29.25" customHeight="1">
      <c r="A1" s="278" t="s">
        <v>248</v>
      </c>
      <c r="B1" s="278"/>
      <c r="C1" s="278"/>
      <c r="D1" s="278"/>
      <c r="E1" s="278"/>
    </row>
    <row r="2" spans="1:5" s="53" customFormat="1" ht="40.5">
      <c r="A2" s="265" t="s">
        <v>242</v>
      </c>
      <c r="B2" s="265"/>
      <c r="C2" s="265"/>
      <c r="D2" s="265"/>
      <c r="E2" s="265"/>
    </row>
    <row r="3" spans="1:5" s="53" customFormat="1" ht="40.5">
      <c r="A3" s="265" t="s">
        <v>259</v>
      </c>
      <c r="B3" s="265"/>
      <c r="C3" s="265"/>
      <c r="D3" s="265"/>
      <c r="E3" s="265"/>
    </row>
    <row r="4" spans="3:5" ht="19.5" customHeight="1" thickBot="1">
      <c r="C4" s="191"/>
      <c r="D4" s="269" t="s">
        <v>263</v>
      </c>
      <c r="E4" s="269"/>
    </row>
    <row r="5" spans="1:5" s="172" customFormat="1" ht="28.5" thickBot="1">
      <c r="A5" s="281" t="s">
        <v>206</v>
      </c>
      <c r="B5" s="282"/>
      <c r="C5" s="283"/>
      <c r="D5" s="279" t="s">
        <v>1</v>
      </c>
      <c r="E5" s="171" t="s">
        <v>151</v>
      </c>
    </row>
    <row r="6" spans="1:5" s="172" customFormat="1" ht="28.5" thickBot="1">
      <c r="A6" s="193" t="s">
        <v>207</v>
      </c>
      <c r="B6" s="193" t="s">
        <v>208</v>
      </c>
      <c r="C6" s="192" t="s">
        <v>209</v>
      </c>
      <c r="D6" s="280"/>
      <c r="E6" s="173" t="s">
        <v>152</v>
      </c>
    </row>
    <row r="7" spans="1:5" s="172" customFormat="1" ht="27.75">
      <c r="A7" s="194"/>
      <c r="B7" s="194"/>
      <c r="C7" s="195"/>
      <c r="D7" s="196"/>
      <c r="E7" s="197"/>
    </row>
    <row r="8" spans="1:5" s="53" customFormat="1" ht="27.75">
      <c r="A8" s="154"/>
      <c r="B8" s="154"/>
      <c r="C8" s="198"/>
      <c r="D8" s="175" t="s">
        <v>330</v>
      </c>
      <c r="E8" s="199"/>
    </row>
    <row r="9" spans="1:5" s="53" customFormat="1" ht="27.75">
      <c r="A9" s="154">
        <v>11</v>
      </c>
      <c r="B9" s="154">
        <v>213</v>
      </c>
      <c r="C9" s="200">
        <v>1</v>
      </c>
      <c r="D9" s="201" t="s">
        <v>249</v>
      </c>
      <c r="E9" s="202">
        <v>1900</v>
      </c>
    </row>
    <row r="10" spans="1:5" s="53" customFormat="1" ht="28.5" thickBot="1">
      <c r="A10" s="154">
        <v>11</v>
      </c>
      <c r="B10" s="154">
        <v>215</v>
      </c>
      <c r="C10" s="200">
        <v>1</v>
      </c>
      <c r="D10" s="201" t="s">
        <v>250</v>
      </c>
      <c r="E10" s="202">
        <v>18100</v>
      </c>
    </row>
    <row r="11" spans="1:5" s="53" customFormat="1" ht="28.5" thickBot="1">
      <c r="A11" s="159"/>
      <c r="B11" s="159"/>
      <c r="C11" s="203"/>
      <c r="D11" s="180" t="s">
        <v>346</v>
      </c>
      <c r="E11" s="181">
        <f>SUM(E9:E10)</f>
        <v>20000</v>
      </c>
    </row>
    <row r="12" spans="1:5" s="53" customFormat="1" ht="27.75">
      <c r="A12" s="154"/>
      <c r="B12" s="154"/>
      <c r="C12" s="198"/>
      <c r="D12" s="204"/>
      <c r="E12" s="199"/>
    </row>
    <row r="13" spans="1:5" s="53" customFormat="1" ht="27.75">
      <c r="A13" s="154"/>
      <c r="B13" s="154"/>
      <c r="C13" s="198"/>
      <c r="D13" s="175" t="s">
        <v>331</v>
      </c>
      <c r="E13" s="199"/>
    </row>
    <row r="14" spans="1:5" s="208" customFormat="1" ht="27.75">
      <c r="A14" s="205">
        <v>11</v>
      </c>
      <c r="B14" s="205">
        <v>430</v>
      </c>
      <c r="C14" s="206">
        <v>1</v>
      </c>
      <c r="D14" s="207" t="s">
        <v>251</v>
      </c>
      <c r="E14" s="202">
        <v>20000</v>
      </c>
    </row>
    <row r="15" spans="1:5" s="208" customFormat="1" ht="27.75">
      <c r="A15" s="205"/>
      <c r="B15" s="205"/>
      <c r="C15" s="206"/>
      <c r="D15" s="207"/>
      <c r="E15" s="197"/>
    </row>
    <row r="16" spans="1:5" s="208" customFormat="1" ht="28.5" thickBot="1">
      <c r="A16" s="205"/>
      <c r="B16" s="205"/>
      <c r="C16" s="209"/>
      <c r="D16" s="207"/>
      <c r="E16" s="197"/>
    </row>
    <row r="17" spans="1:5" s="53" customFormat="1" ht="28.5" thickBot="1">
      <c r="A17" s="159"/>
      <c r="B17" s="159"/>
      <c r="C17" s="210"/>
      <c r="D17" s="180" t="s">
        <v>345</v>
      </c>
      <c r="E17" s="181">
        <f>SUM(E14:E16)</f>
        <v>20000</v>
      </c>
    </row>
    <row r="18" spans="1:5" ht="20.25" customHeight="1">
      <c r="A18" s="211"/>
      <c r="B18" s="211"/>
      <c r="C18" s="127"/>
      <c r="E18" s="212"/>
    </row>
    <row r="19" spans="3:5" ht="24.75">
      <c r="C19" s="191"/>
      <c r="D19" s="212"/>
      <c r="E19" s="212"/>
    </row>
    <row r="20" spans="4:5" ht="24.75">
      <c r="D20" s="212"/>
      <c r="E20" s="212"/>
    </row>
    <row r="21" spans="3:5" ht="24.75">
      <c r="C21" s="191"/>
      <c r="D21" s="212"/>
      <c r="E21" s="212"/>
    </row>
    <row r="22" spans="3:5" ht="24.75">
      <c r="C22" s="191"/>
      <c r="D22" s="212"/>
      <c r="E22" s="212"/>
    </row>
    <row r="23" spans="3:5" ht="24.75">
      <c r="C23" s="191"/>
      <c r="D23" s="212"/>
      <c r="E23" s="212"/>
    </row>
    <row r="24" spans="3:5" ht="24.75">
      <c r="C24" s="191"/>
      <c r="D24" s="212"/>
      <c r="E24" s="212"/>
    </row>
    <row r="25" spans="3:5" ht="24.75">
      <c r="C25" s="191"/>
      <c r="D25" s="212"/>
      <c r="E25" s="212"/>
    </row>
    <row r="26" spans="3:5" ht="24.75">
      <c r="C26" s="191"/>
      <c r="D26" s="212"/>
      <c r="E26" s="212"/>
    </row>
    <row r="27" spans="3:5" ht="24.75">
      <c r="C27" s="191"/>
      <c r="D27" s="212"/>
      <c r="E27" s="212"/>
    </row>
    <row r="28" spans="3:5" ht="24.75">
      <c r="C28" s="191"/>
      <c r="D28" s="212"/>
      <c r="E28" s="212"/>
    </row>
  </sheetData>
  <sheetProtection/>
  <mergeCells count="6">
    <mergeCell ref="A1:E1"/>
    <mergeCell ref="A2:E2"/>
    <mergeCell ref="A3:E3"/>
    <mergeCell ref="D4:E4"/>
    <mergeCell ref="A5:C5"/>
    <mergeCell ref="D5:D6"/>
  </mergeCells>
  <printOptions horizontalCentered="1"/>
  <pageMargins left="0.4724409448818898" right="0.4724409448818898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"/>
  <sheetViews>
    <sheetView showGridLines="0" rightToLeft="1" view="pageBreakPreview" zoomScaleSheetLayoutView="100" workbookViewId="0" topLeftCell="A1">
      <selection activeCell="B37" sqref="B37"/>
    </sheetView>
  </sheetViews>
  <sheetFormatPr defaultColWidth="9.140625" defaultRowHeight="12.75"/>
  <cols>
    <col min="1" max="1" width="11.57421875" style="18" customWidth="1"/>
    <col min="2" max="2" width="65.8515625" style="2" customWidth="1"/>
    <col min="3" max="3" width="16.421875" style="2" bestFit="1" customWidth="1"/>
    <col min="4" max="4" width="14.421875" style="2" customWidth="1"/>
    <col min="5" max="5" width="16.28125" style="2" bestFit="1" customWidth="1"/>
    <col min="6" max="16384" width="9.140625" style="2" customWidth="1"/>
  </cols>
  <sheetData>
    <row r="1" spans="1:5" ht="24.75" customHeight="1">
      <c r="A1" s="290" t="s">
        <v>36</v>
      </c>
      <c r="B1" s="291"/>
      <c r="C1" s="291"/>
      <c r="D1" s="291"/>
      <c r="E1" s="291"/>
    </row>
    <row r="2" spans="1:5" s="1" customFormat="1" ht="30" customHeight="1">
      <c r="A2" s="292" t="s">
        <v>111</v>
      </c>
      <c r="B2" s="292"/>
      <c r="C2" s="292"/>
      <c r="D2" s="292"/>
      <c r="E2" s="292"/>
    </row>
    <row r="3" spans="1:5" s="1" customFormat="1" ht="27.75" customHeight="1">
      <c r="A3" s="292" t="s">
        <v>112</v>
      </c>
      <c r="B3" s="292"/>
      <c r="C3" s="292"/>
      <c r="D3" s="292"/>
      <c r="E3" s="292"/>
    </row>
    <row r="4" spans="1:5" s="1" customFormat="1" ht="31.5" customHeight="1">
      <c r="A4" s="292" t="s">
        <v>261</v>
      </c>
      <c r="B4" s="292"/>
      <c r="C4" s="292"/>
      <c r="D4" s="292"/>
      <c r="E4" s="292"/>
    </row>
    <row r="5" spans="1:5" ht="24" thickBot="1">
      <c r="A5" s="288" t="s">
        <v>263</v>
      </c>
      <c r="B5" s="289"/>
      <c r="C5" s="289"/>
      <c r="D5" s="289"/>
      <c r="E5" s="288"/>
    </row>
    <row r="6" spans="1:5" ht="23.25" customHeight="1" thickBot="1">
      <c r="A6" s="14" t="s">
        <v>0</v>
      </c>
      <c r="B6" s="286" t="s">
        <v>1</v>
      </c>
      <c r="C6" s="293" t="s">
        <v>37</v>
      </c>
      <c r="D6" s="294"/>
      <c r="E6" s="16" t="s">
        <v>269</v>
      </c>
    </row>
    <row r="7" spans="1:5" ht="27" customHeight="1" thickBot="1">
      <c r="A7" s="15" t="s">
        <v>2</v>
      </c>
      <c r="B7" s="287"/>
      <c r="C7" s="19" t="s">
        <v>268</v>
      </c>
      <c r="D7" s="17" t="s">
        <v>271</v>
      </c>
      <c r="E7" s="17" t="s">
        <v>270</v>
      </c>
    </row>
    <row r="8" spans="1:5" s="1" customFormat="1" ht="27" customHeight="1">
      <c r="A8" s="34">
        <v>10100</v>
      </c>
      <c r="B8" s="23" t="s">
        <v>38</v>
      </c>
      <c r="C8" s="26">
        <v>210942</v>
      </c>
      <c r="D8" s="27">
        <v>540.0083576756045</v>
      </c>
      <c r="E8" s="27">
        <f>C8+D8</f>
        <v>211482.0083576756</v>
      </c>
    </row>
    <row r="9" spans="1:5" s="1" customFormat="1" ht="27" customHeight="1">
      <c r="A9" s="35">
        <v>16600</v>
      </c>
      <c r="B9" s="24" t="s">
        <v>39</v>
      </c>
      <c r="C9" s="26">
        <v>280124</v>
      </c>
      <c r="D9" s="27">
        <v>548.1355208794128</v>
      </c>
      <c r="E9" s="27">
        <f aca="true" t="shared" si="0" ref="E9:E66">C9+D9</f>
        <v>280672.1355208794</v>
      </c>
    </row>
    <row r="10" spans="1:5" s="1" customFormat="1" ht="27" customHeight="1">
      <c r="A10" s="35">
        <v>10200</v>
      </c>
      <c r="B10" s="24" t="s">
        <v>335</v>
      </c>
      <c r="C10" s="26">
        <v>5117</v>
      </c>
      <c r="D10" s="27">
        <v>37.299162663391996</v>
      </c>
      <c r="E10" s="27">
        <f t="shared" si="0"/>
        <v>5154.299162663392</v>
      </c>
    </row>
    <row r="11" spans="1:5" s="1" customFormat="1" ht="27" customHeight="1">
      <c r="A11" s="35">
        <v>15300</v>
      </c>
      <c r="B11" s="24" t="s">
        <v>97</v>
      </c>
      <c r="C11" s="26">
        <v>1528</v>
      </c>
      <c r="D11" s="27">
        <v>9.730216346971824</v>
      </c>
      <c r="E11" s="27">
        <f t="shared" si="0"/>
        <v>1537.730216346972</v>
      </c>
    </row>
    <row r="12" spans="1:5" s="1" customFormat="1" ht="27" customHeight="1">
      <c r="A12" s="35">
        <v>10400</v>
      </c>
      <c r="B12" s="24" t="s">
        <v>40</v>
      </c>
      <c r="C12" s="26">
        <v>3986</v>
      </c>
      <c r="D12" s="27">
        <v>16.622452926076864</v>
      </c>
      <c r="E12" s="27">
        <f t="shared" si="0"/>
        <v>4002.6224529260767</v>
      </c>
    </row>
    <row r="13" spans="1:5" s="1" customFormat="1" ht="27" customHeight="1">
      <c r="A13" s="35">
        <v>10500</v>
      </c>
      <c r="B13" s="24" t="s">
        <v>41</v>
      </c>
      <c r="C13" s="26">
        <v>16840</v>
      </c>
      <c r="D13" s="27">
        <v>28.596294992387943</v>
      </c>
      <c r="E13" s="27">
        <f t="shared" si="0"/>
        <v>16868.59629499239</v>
      </c>
    </row>
    <row r="14" spans="1:5" s="1" customFormat="1" ht="27" customHeight="1">
      <c r="A14" s="35">
        <v>10600</v>
      </c>
      <c r="B14" s="24" t="s">
        <v>42</v>
      </c>
      <c r="C14" s="26">
        <v>68407</v>
      </c>
      <c r="D14" s="27">
        <v>125</v>
      </c>
      <c r="E14" s="27">
        <f t="shared" si="0"/>
        <v>68532</v>
      </c>
    </row>
    <row r="15" spans="1:5" s="1" customFormat="1" ht="27" customHeight="1">
      <c r="A15" s="35">
        <v>10700</v>
      </c>
      <c r="B15" s="24" t="s">
        <v>43</v>
      </c>
      <c r="C15" s="26">
        <v>35316</v>
      </c>
      <c r="D15" s="27">
        <v>15.914579686834665</v>
      </c>
      <c r="E15" s="27">
        <f t="shared" si="0"/>
        <v>35331.91457968683</v>
      </c>
    </row>
    <row r="16" spans="1:5" s="1" customFormat="1" ht="27" customHeight="1">
      <c r="A16" s="35">
        <v>10800</v>
      </c>
      <c r="B16" s="24" t="s">
        <v>338</v>
      </c>
      <c r="C16" s="26">
        <v>9675</v>
      </c>
      <c r="D16" s="27">
        <v>34.72065533144446</v>
      </c>
      <c r="E16" s="27">
        <f t="shared" si="0"/>
        <v>9709.720655331445</v>
      </c>
    </row>
    <row r="17" spans="1:5" s="1" customFormat="1" ht="27" customHeight="1">
      <c r="A17" s="35">
        <v>10900</v>
      </c>
      <c r="B17" s="24" t="s">
        <v>44</v>
      </c>
      <c r="C17" s="26">
        <v>15230</v>
      </c>
      <c r="D17" s="27">
        <v>18.649581331695998</v>
      </c>
      <c r="E17" s="27">
        <f t="shared" si="0"/>
        <v>15248.649581331696</v>
      </c>
    </row>
    <row r="18" spans="1:5" s="1" customFormat="1" ht="27" customHeight="1">
      <c r="A18" s="35">
        <v>11000</v>
      </c>
      <c r="B18" s="24" t="s">
        <v>45</v>
      </c>
      <c r="C18" s="26">
        <v>4485</v>
      </c>
      <c r="D18" s="27">
        <v>2.432554086742956</v>
      </c>
      <c r="E18" s="27">
        <f t="shared" si="0"/>
        <v>4487.432554086743</v>
      </c>
    </row>
    <row r="19" spans="1:5" s="1" customFormat="1" ht="27" customHeight="1">
      <c r="A19" s="35">
        <v>11100</v>
      </c>
      <c r="B19" s="24" t="s">
        <v>107</v>
      </c>
      <c r="C19" s="26">
        <v>52268</v>
      </c>
      <c r="D19" s="27">
        <v>89.06310277791985</v>
      </c>
      <c r="E19" s="27">
        <f t="shared" si="0"/>
        <v>52357.063102777916</v>
      </c>
    </row>
    <row r="20" spans="1:5" s="1" customFormat="1" ht="27" customHeight="1">
      <c r="A20" s="35">
        <v>11200</v>
      </c>
      <c r="B20" s="24" t="s">
        <v>46</v>
      </c>
      <c r="C20" s="26">
        <v>18101</v>
      </c>
      <c r="D20" s="27">
        <v>9.320736409036758</v>
      </c>
      <c r="E20" s="27">
        <f t="shared" si="0"/>
        <v>18110.320736409038</v>
      </c>
    </row>
    <row r="21" spans="1:5" s="42" customFormat="1" ht="27" customHeight="1">
      <c r="A21" s="45">
        <v>11300</v>
      </c>
      <c r="B21" s="44" t="s">
        <v>47</v>
      </c>
      <c r="C21" s="43">
        <f>631023+1000</f>
        <v>632023</v>
      </c>
      <c r="D21" s="41">
        <f>5405-1000</f>
        <v>4405</v>
      </c>
      <c r="E21" s="41">
        <f t="shared" si="0"/>
        <v>636428</v>
      </c>
    </row>
    <row r="22" spans="1:5" s="42" customFormat="1" ht="27" customHeight="1">
      <c r="A22" s="45">
        <v>11400</v>
      </c>
      <c r="B22" s="44" t="s">
        <v>48</v>
      </c>
      <c r="C22" s="43">
        <f>1150034+480</f>
        <v>1150514</v>
      </c>
      <c r="D22" s="41">
        <f>3659-480</f>
        <v>3179</v>
      </c>
      <c r="E22" s="41">
        <f t="shared" si="0"/>
        <v>1153693</v>
      </c>
    </row>
    <row r="23" spans="1:5" s="1" customFormat="1" ht="27" customHeight="1">
      <c r="A23" s="35">
        <v>11500</v>
      </c>
      <c r="B23" s="24" t="s">
        <v>49</v>
      </c>
      <c r="C23" s="26">
        <v>144329</v>
      </c>
      <c r="D23" s="27">
        <v>73.00175899451835</v>
      </c>
      <c r="E23" s="27">
        <f t="shared" si="0"/>
        <v>144402.0017589945</v>
      </c>
    </row>
    <row r="24" spans="1:5" s="1" customFormat="1" ht="27" customHeight="1">
      <c r="A24" s="35">
        <v>11600</v>
      </c>
      <c r="B24" s="24" t="s">
        <v>50</v>
      </c>
      <c r="C24" s="26">
        <f>11720-940</f>
        <v>10780</v>
      </c>
      <c r="D24" s="27">
        <v>10.7048596843935</v>
      </c>
      <c r="E24" s="27">
        <f t="shared" si="0"/>
        <v>10790.704859684394</v>
      </c>
    </row>
    <row r="25" spans="1:5" s="1" customFormat="1" ht="27" customHeight="1">
      <c r="A25" s="35">
        <v>11700</v>
      </c>
      <c r="B25" s="24" t="s">
        <v>51</v>
      </c>
      <c r="C25" s="26">
        <v>15351</v>
      </c>
      <c r="D25" s="27">
        <v>68</v>
      </c>
      <c r="E25" s="27">
        <f t="shared" si="0"/>
        <v>15419</v>
      </c>
    </row>
    <row r="26" spans="1:5" s="1" customFormat="1" ht="27" customHeight="1">
      <c r="A26" s="35">
        <v>11900</v>
      </c>
      <c r="B26" s="24" t="s">
        <v>52</v>
      </c>
      <c r="C26" s="26">
        <v>40435</v>
      </c>
      <c r="D26" s="27">
        <v>333.8356143509808</v>
      </c>
      <c r="E26" s="27">
        <f t="shared" si="0"/>
        <v>40768.83561435098</v>
      </c>
    </row>
    <row r="27" spans="1:5" s="1" customFormat="1" ht="27" customHeight="1">
      <c r="A27" s="35">
        <v>12100</v>
      </c>
      <c r="B27" s="24" t="s">
        <v>4</v>
      </c>
      <c r="C27" s="26">
        <v>97321</v>
      </c>
      <c r="D27" s="27">
        <v>388</v>
      </c>
      <c r="E27" s="27">
        <f t="shared" si="0"/>
        <v>97709</v>
      </c>
    </row>
    <row r="28" spans="1:5" s="1" customFormat="1" ht="27" customHeight="1">
      <c r="A28" s="35">
        <v>12200</v>
      </c>
      <c r="B28" s="24" t="s">
        <v>53</v>
      </c>
      <c r="C28" s="26">
        <v>684</v>
      </c>
      <c r="D28" s="27">
        <v>0.810851362247652</v>
      </c>
      <c r="E28" s="27">
        <f t="shared" si="0"/>
        <v>684.8108513622476</v>
      </c>
    </row>
    <row r="29" spans="1:5" s="1" customFormat="1" ht="27" customHeight="1">
      <c r="A29" s="35">
        <v>12300</v>
      </c>
      <c r="B29" s="24" t="s">
        <v>54</v>
      </c>
      <c r="C29" s="26">
        <v>95579</v>
      </c>
      <c r="D29" s="27">
        <v>49.12299722768726</v>
      </c>
      <c r="E29" s="27">
        <f t="shared" si="0"/>
        <v>95628.12299722769</v>
      </c>
    </row>
    <row r="30" spans="1:5" s="1" customFormat="1" ht="27" customHeight="1">
      <c r="A30" s="35">
        <v>12400</v>
      </c>
      <c r="B30" s="24" t="s">
        <v>121</v>
      </c>
      <c r="C30" s="26">
        <v>4017</v>
      </c>
      <c r="D30" s="27">
        <v>0.6648981170430747</v>
      </c>
      <c r="E30" s="27">
        <f t="shared" si="0"/>
        <v>4017.664898117043</v>
      </c>
    </row>
    <row r="31" spans="1:5" s="1" customFormat="1" ht="27" customHeight="1">
      <c r="A31" s="35">
        <v>12700</v>
      </c>
      <c r="B31" s="24" t="s">
        <v>55</v>
      </c>
      <c r="C31" s="26">
        <v>2649</v>
      </c>
      <c r="D31" s="27">
        <v>38.74328893955506</v>
      </c>
      <c r="E31" s="27">
        <f t="shared" si="0"/>
        <v>2687.743288939555</v>
      </c>
    </row>
    <row r="32" spans="1:5" s="1" customFormat="1" ht="27" customHeight="1">
      <c r="A32" s="35">
        <v>13000</v>
      </c>
      <c r="B32" s="24" t="s">
        <v>56</v>
      </c>
      <c r="C32" s="26">
        <v>7361</v>
      </c>
      <c r="D32" s="27">
        <v>5.4691924383604125</v>
      </c>
      <c r="E32" s="27">
        <f t="shared" si="0"/>
        <v>7366.469192438361</v>
      </c>
    </row>
    <row r="33" spans="1:5" s="1" customFormat="1" ht="27" customHeight="1">
      <c r="A33" s="35">
        <v>13100</v>
      </c>
      <c r="B33" s="24" t="s">
        <v>57</v>
      </c>
      <c r="C33" s="26">
        <v>6371</v>
      </c>
      <c r="D33" s="27">
        <v>3.3285448420266115</v>
      </c>
      <c r="E33" s="27">
        <f t="shared" si="0"/>
        <v>6374.3285448420265</v>
      </c>
    </row>
    <row r="34" spans="1:5" s="1" customFormat="1" ht="27" customHeight="1">
      <c r="A34" s="35">
        <v>13700</v>
      </c>
      <c r="B34" s="24" t="s">
        <v>7</v>
      </c>
      <c r="C34" s="26">
        <v>203684</v>
      </c>
      <c r="D34" s="27">
        <v>2323</v>
      </c>
      <c r="E34" s="27">
        <f t="shared" si="0"/>
        <v>206007</v>
      </c>
    </row>
    <row r="35" spans="1:5" s="1" customFormat="1" ht="27" customHeight="1">
      <c r="A35" s="35">
        <v>14000</v>
      </c>
      <c r="B35" s="24" t="s">
        <v>103</v>
      </c>
      <c r="C35" s="26">
        <v>16636</v>
      </c>
      <c r="D35" s="27">
        <v>673.0066306655511</v>
      </c>
      <c r="E35" s="27">
        <f t="shared" si="0"/>
        <v>17309.00663066555</v>
      </c>
    </row>
    <row r="36" spans="1:5" s="1" customFormat="1" ht="27" customHeight="1">
      <c r="A36" s="35">
        <v>14200</v>
      </c>
      <c r="B36" s="24" t="s">
        <v>58</v>
      </c>
      <c r="C36" s="26">
        <v>204408</v>
      </c>
      <c r="D36" s="27">
        <v>54.51840219208313</v>
      </c>
      <c r="E36" s="27">
        <f t="shared" si="0"/>
        <v>204462.51840219207</v>
      </c>
    </row>
    <row r="37" spans="1:5" s="1" customFormat="1" ht="27" customHeight="1">
      <c r="A37" s="35">
        <v>15000</v>
      </c>
      <c r="B37" s="24" t="s">
        <v>59</v>
      </c>
      <c r="C37" s="26">
        <v>29853</v>
      </c>
      <c r="D37" s="27">
        <v>22.703838142934256</v>
      </c>
      <c r="E37" s="27">
        <f t="shared" si="0"/>
        <v>29875.703838142934</v>
      </c>
    </row>
    <row r="38" spans="1:5" s="1" customFormat="1" ht="27" customHeight="1">
      <c r="A38" s="35">
        <v>15200</v>
      </c>
      <c r="B38" s="24" t="s">
        <v>337</v>
      </c>
      <c r="C38" s="26">
        <v>1097</v>
      </c>
      <c r="D38" s="27">
        <v>0</v>
      </c>
      <c r="E38" s="27">
        <f t="shared" si="0"/>
        <v>1097</v>
      </c>
    </row>
    <row r="39" spans="1:5" s="1" customFormat="1" ht="27" customHeight="1">
      <c r="A39" s="35">
        <v>15500</v>
      </c>
      <c r="B39" s="24" t="s">
        <v>60</v>
      </c>
      <c r="C39" s="26">
        <v>58516</v>
      </c>
      <c r="D39" s="27">
        <v>524.221892504005</v>
      </c>
      <c r="E39" s="27">
        <f t="shared" si="0"/>
        <v>59040.22189250401</v>
      </c>
    </row>
    <row r="40" spans="1:5" s="1" customFormat="1" ht="27" customHeight="1">
      <c r="A40" s="35">
        <v>15600</v>
      </c>
      <c r="B40" s="24" t="s">
        <v>278</v>
      </c>
      <c r="C40" s="26">
        <v>246083</v>
      </c>
      <c r="D40" s="27">
        <v>0</v>
      </c>
      <c r="E40" s="27">
        <f t="shared" si="0"/>
        <v>246083</v>
      </c>
    </row>
    <row r="41" spans="1:5" s="1" customFormat="1" ht="27" customHeight="1">
      <c r="A41" s="35">
        <v>15700</v>
      </c>
      <c r="B41" s="24" t="s">
        <v>106</v>
      </c>
      <c r="C41" s="26">
        <v>11448</v>
      </c>
      <c r="D41" s="27">
        <v>119.40597160458923</v>
      </c>
      <c r="E41" s="27">
        <f t="shared" si="0"/>
        <v>11567.405971604589</v>
      </c>
    </row>
    <row r="42" spans="1:5" s="1" customFormat="1" ht="27" customHeight="1">
      <c r="A42" s="35">
        <v>15800</v>
      </c>
      <c r="B42" s="24" t="s">
        <v>102</v>
      </c>
      <c r="C42" s="26">
        <v>14099</v>
      </c>
      <c r="D42" s="27">
        <v>0</v>
      </c>
      <c r="E42" s="27">
        <f t="shared" si="0"/>
        <v>14099</v>
      </c>
    </row>
    <row r="43" spans="1:5" s="1" customFormat="1" ht="27" customHeight="1">
      <c r="A43" s="35">
        <v>15900</v>
      </c>
      <c r="B43" s="24" t="s">
        <v>326</v>
      </c>
      <c r="C43" s="26">
        <v>82275</v>
      </c>
      <c r="D43" s="27">
        <v>206.04868306619983</v>
      </c>
      <c r="E43" s="27">
        <f t="shared" si="0"/>
        <v>82481.0486830662</v>
      </c>
    </row>
    <row r="44" spans="1:5" s="1" customFormat="1" ht="27" customHeight="1" thickBot="1">
      <c r="A44" s="36">
        <v>16000</v>
      </c>
      <c r="B44" s="25" t="s">
        <v>61</v>
      </c>
      <c r="C44" s="28">
        <v>9179</v>
      </c>
      <c r="D44" s="29">
        <v>20.2712840561913</v>
      </c>
      <c r="E44" s="29">
        <f t="shared" si="0"/>
        <v>9199.27128405619</v>
      </c>
    </row>
    <row r="45" spans="1:5" s="1" customFormat="1" ht="27" customHeight="1">
      <c r="A45" s="37">
        <v>16100</v>
      </c>
      <c r="B45" s="23" t="s">
        <v>94</v>
      </c>
      <c r="C45" s="30">
        <v>18133</v>
      </c>
      <c r="D45" s="31">
        <v>0</v>
      </c>
      <c r="E45" s="31">
        <f t="shared" si="0"/>
        <v>18133</v>
      </c>
    </row>
    <row r="46" spans="1:5" s="1" customFormat="1" ht="27" customHeight="1">
      <c r="A46" s="37">
        <v>16200</v>
      </c>
      <c r="B46" s="23" t="s">
        <v>62</v>
      </c>
      <c r="C46" s="30">
        <v>19542</v>
      </c>
      <c r="D46" s="31">
        <v>9.730216346971824</v>
      </c>
      <c r="E46" s="31">
        <f t="shared" si="0"/>
        <v>19551.730216346972</v>
      </c>
    </row>
    <row r="47" spans="1:5" s="1" customFormat="1" ht="27" customHeight="1">
      <c r="A47" s="35">
        <v>16500</v>
      </c>
      <c r="B47" s="24" t="s">
        <v>9</v>
      </c>
      <c r="C47" s="26">
        <v>10522</v>
      </c>
      <c r="D47" s="27">
        <v>56</v>
      </c>
      <c r="E47" s="27">
        <f t="shared" si="0"/>
        <v>10578</v>
      </c>
    </row>
    <row r="48" spans="1:5" s="1" customFormat="1" ht="27" customHeight="1">
      <c r="A48" s="35">
        <v>16700</v>
      </c>
      <c r="B48" s="24" t="s">
        <v>10</v>
      </c>
      <c r="C48" s="26">
        <v>11895</v>
      </c>
      <c r="D48" s="27">
        <v>37.299162663391996</v>
      </c>
      <c r="E48" s="27">
        <f t="shared" si="0"/>
        <v>11932.299162663392</v>
      </c>
    </row>
    <row r="49" spans="1:5" s="1" customFormat="1" ht="27" customHeight="1">
      <c r="A49" s="35">
        <v>16800</v>
      </c>
      <c r="B49" s="24" t="s">
        <v>63</v>
      </c>
      <c r="C49" s="26">
        <v>5806</v>
      </c>
      <c r="D49" s="27">
        <v>15.406175882705389</v>
      </c>
      <c r="E49" s="27">
        <f t="shared" si="0"/>
        <v>5821.406175882706</v>
      </c>
    </row>
    <row r="50" spans="1:5" s="1" customFormat="1" ht="27" customHeight="1">
      <c r="A50" s="35">
        <v>16900</v>
      </c>
      <c r="B50" s="24" t="s">
        <v>314</v>
      </c>
      <c r="C50" s="26">
        <v>8972</v>
      </c>
      <c r="D50" s="27">
        <v>165.413677898521</v>
      </c>
      <c r="E50" s="27">
        <f t="shared" si="0"/>
        <v>9137.413677898521</v>
      </c>
    </row>
    <row r="51" spans="1:5" s="1" customFormat="1" ht="27" customHeight="1">
      <c r="A51" s="35">
        <v>17600</v>
      </c>
      <c r="B51" s="24" t="s">
        <v>64</v>
      </c>
      <c r="C51" s="26">
        <v>156421</v>
      </c>
      <c r="D51" s="27">
        <v>285</v>
      </c>
      <c r="E51" s="27">
        <f t="shared" si="0"/>
        <v>156706</v>
      </c>
    </row>
    <row r="52" spans="1:5" s="1" customFormat="1" ht="27" customHeight="1">
      <c r="A52" s="35">
        <v>17700</v>
      </c>
      <c r="B52" s="24" t="s">
        <v>65</v>
      </c>
      <c r="C52" s="26">
        <v>4978</v>
      </c>
      <c r="D52" s="27">
        <v>30.812351765410778</v>
      </c>
      <c r="E52" s="27">
        <f t="shared" si="0"/>
        <v>5008.812351765411</v>
      </c>
    </row>
    <row r="53" spans="1:5" s="1" customFormat="1" ht="27" customHeight="1">
      <c r="A53" s="35">
        <v>17800</v>
      </c>
      <c r="B53" s="24" t="s">
        <v>11</v>
      </c>
      <c r="C53" s="26">
        <v>14365</v>
      </c>
      <c r="D53" s="27">
        <v>19.281234542886917</v>
      </c>
      <c r="E53" s="27">
        <f t="shared" si="0"/>
        <v>14384.281234542887</v>
      </c>
    </row>
    <row r="54" spans="1:5" s="1" customFormat="1" ht="27" customHeight="1">
      <c r="A54" s="35">
        <v>18300</v>
      </c>
      <c r="B54" s="24" t="s">
        <v>91</v>
      </c>
      <c r="C54" s="26">
        <v>12582</v>
      </c>
      <c r="D54" s="27">
        <v>17.02787860720069</v>
      </c>
      <c r="E54" s="27">
        <f t="shared" si="0"/>
        <v>12599.027878607201</v>
      </c>
    </row>
    <row r="55" spans="1:5" s="1" customFormat="1" ht="27" customHeight="1">
      <c r="A55" s="35">
        <v>18400</v>
      </c>
      <c r="B55" s="24" t="s">
        <v>101</v>
      </c>
      <c r="C55" s="26">
        <v>40338</v>
      </c>
      <c r="D55" s="27">
        <v>84.97722276355393</v>
      </c>
      <c r="E55" s="27">
        <f t="shared" si="0"/>
        <v>40422.977222763555</v>
      </c>
    </row>
    <row r="56" spans="1:5" s="1" customFormat="1" ht="27" customHeight="1">
      <c r="A56" s="35">
        <v>18500</v>
      </c>
      <c r="B56" s="24" t="s">
        <v>336</v>
      </c>
      <c r="C56" s="26">
        <v>919</v>
      </c>
      <c r="D56" s="27">
        <v>29.61229174928425</v>
      </c>
      <c r="E56" s="27">
        <f t="shared" si="0"/>
        <v>948.6122917492843</v>
      </c>
    </row>
    <row r="57" spans="1:5" s="1" customFormat="1" ht="27" customHeight="1">
      <c r="A57" s="35">
        <v>18600</v>
      </c>
      <c r="B57" s="24" t="s">
        <v>92</v>
      </c>
      <c r="C57" s="26">
        <v>9559</v>
      </c>
      <c r="D57" s="27">
        <v>0</v>
      </c>
      <c r="E57" s="27">
        <f t="shared" si="0"/>
        <v>9559</v>
      </c>
    </row>
    <row r="58" spans="1:5" s="1" customFormat="1" ht="27" customHeight="1">
      <c r="A58" s="35">
        <v>18900</v>
      </c>
      <c r="B58" s="24" t="s">
        <v>108</v>
      </c>
      <c r="C58" s="26">
        <v>4103</v>
      </c>
      <c r="D58" s="27">
        <v>46.218527648116165</v>
      </c>
      <c r="E58" s="27">
        <f t="shared" si="0"/>
        <v>4149.218527648116</v>
      </c>
    </row>
    <row r="59" spans="1:5" s="1" customFormat="1" ht="27" customHeight="1">
      <c r="A59" s="35">
        <v>19200</v>
      </c>
      <c r="B59" s="24" t="s">
        <v>114</v>
      </c>
      <c r="C59" s="26">
        <v>45034</v>
      </c>
      <c r="D59" s="27">
        <v>203.13934837845525</v>
      </c>
      <c r="E59" s="27">
        <f t="shared" si="0"/>
        <v>45237.139348378456</v>
      </c>
    </row>
    <row r="60" spans="1:5" s="1" customFormat="1" ht="27" customHeight="1">
      <c r="A60" s="35">
        <v>19300</v>
      </c>
      <c r="B60" s="24" t="s">
        <v>109</v>
      </c>
      <c r="C60" s="26">
        <v>1678</v>
      </c>
      <c r="D60" s="27">
        <v>0</v>
      </c>
      <c r="E60" s="27">
        <f t="shared" si="0"/>
        <v>1678</v>
      </c>
    </row>
    <row r="61" spans="1:5" s="1" customFormat="1" ht="27" customHeight="1">
      <c r="A61" s="35">
        <v>19400</v>
      </c>
      <c r="B61" s="24" t="s">
        <v>105</v>
      </c>
      <c r="C61" s="26">
        <v>22387</v>
      </c>
      <c r="D61" s="27">
        <v>13.792581671832561</v>
      </c>
      <c r="E61" s="27">
        <f t="shared" si="0"/>
        <v>22400.792581671834</v>
      </c>
    </row>
    <row r="62" spans="1:5" s="1" customFormat="1" ht="27" customHeight="1">
      <c r="A62" s="35">
        <v>19500</v>
      </c>
      <c r="B62" s="24" t="s">
        <v>115</v>
      </c>
      <c r="C62" s="26">
        <v>4039</v>
      </c>
      <c r="D62" s="27">
        <v>12.162770433714782</v>
      </c>
      <c r="E62" s="27">
        <f t="shared" si="0"/>
        <v>4051.1627704337147</v>
      </c>
    </row>
    <row r="63" spans="1:5" s="1" customFormat="1" ht="27" customHeight="1">
      <c r="A63" s="35">
        <v>19600</v>
      </c>
      <c r="B63" s="24" t="s">
        <v>122</v>
      </c>
      <c r="C63" s="26">
        <v>3096</v>
      </c>
      <c r="D63" s="27">
        <v>0</v>
      </c>
      <c r="E63" s="27">
        <f t="shared" si="0"/>
        <v>3096</v>
      </c>
    </row>
    <row r="64" spans="1:5" s="1" customFormat="1" ht="27" customHeight="1">
      <c r="A64" s="35">
        <v>19700</v>
      </c>
      <c r="B64" s="24" t="s">
        <v>124</v>
      </c>
      <c r="C64" s="26">
        <f>1817+1000</f>
        <v>2817</v>
      </c>
      <c r="D64" s="27">
        <v>0</v>
      </c>
      <c r="E64" s="27">
        <f t="shared" si="0"/>
        <v>2817</v>
      </c>
    </row>
    <row r="65" spans="1:5" s="1" customFormat="1" ht="27" customHeight="1">
      <c r="A65" s="38">
        <v>19900</v>
      </c>
      <c r="B65" s="24" t="s">
        <v>334</v>
      </c>
      <c r="C65" s="26">
        <v>940</v>
      </c>
      <c r="D65" s="27"/>
      <c r="E65" s="27">
        <f t="shared" si="0"/>
        <v>940</v>
      </c>
    </row>
    <row r="66" spans="1:5" s="1" customFormat="1" ht="27" customHeight="1" thickBot="1">
      <c r="A66" s="36">
        <v>19000</v>
      </c>
      <c r="B66" s="24" t="s">
        <v>66</v>
      </c>
      <c r="C66" s="26">
        <f>181163-1000</f>
        <v>180163</v>
      </c>
      <c r="D66" s="27">
        <v>0</v>
      </c>
      <c r="E66" s="27">
        <f t="shared" si="0"/>
        <v>180163</v>
      </c>
    </row>
    <row r="67" spans="1:5" ht="27" customHeight="1" thickBot="1">
      <c r="A67" s="284" t="s">
        <v>351</v>
      </c>
      <c r="B67" s="285"/>
      <c r="C67" s="32">
        <f>SUM(C8:C66)</f>
        <v>4385000</v>
      </c>
      <c r="D67" s="33">
        <f>SUM(D8:D66)</f>
        <v>15000.225363647935</v>
      </c>
      <c r="E67" s="33">
        <f>SUM(E8:E66)</f>
        <v>4400000.225363648</v>
      </c>
    </row>
    <row r="68" ht="21.75">
      <c r="E68" s="5"/>
    </row>
    <row r="69" ht="21.75">
      <c r="E69" s="5"/>
    </row>
    <row r="70" ht="21.75">
      <c r="E70" s="5"/>
    </row>
    <row r="72" ht="21.75">
      <c r="C72" s="51"/>
    </row>
  </sheetData>
  <sheetProtection/>
  <mergeCells count="8">
    <mergeCell ref="A67:B67"/>
    <mergeCell ref="B6:B7"/>
    <mergeCell ref="A5:E5"/>
    <mergeCell ref="A1:E1"/>
    <mergeCell ref="A2:E2"/>
    <mergeCell ref="A3:E3"/>
    <mergeCell ref="A4:E4"/>
    <mergeCell ref="C6:D6"/>
  </mergeCells>
  <printOptions horizontalCentered="1"/>
  <pageMargins left="0.3937007874015748" right="0.3937007874015748" top="0.1968503937007874" bottom="0.35433070866141736" header="0.31496062992125984" footer="0.1968503937007874"/>
  <pageSetup fitToHeight="0" horizontalDpi="600" verticalDpi="600" orientation="portrait" paperSize="9" scale="68" r:id="rId3"/>
  <headerFooter alignWithMargins="0">
    <oddFooter>&amp;C&amp;"AF_Najed,Normal Traditional"&amp;18صفحة &amp;P</oddFooter>
  </headerFooter>
  <rowBreaks count="1" manualBreakCount="1">
    <brk id="44" max="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1"/>
  <sheetViews>
    <sheetView showGridLines="0" rightToLeft="1" tabSelected="1" view="pageBreakPreview" zoomScaleSheetLayoutView="100" zoomScalePageLayoutView="0" workbookViewId="0" topLeftCell="A73">
      <selection activeCell="C70" sqref="C70"/>
    </sheetView>
  </sheetViews>
  <sheetFormatPr defaultColWidth="9.140625" defaultRowHeight="12.75"/>
  <cols>
    <col min="1" max="1" width="16.140625" style="2" customWidth="1"/>
    <col min="2" max="2" width="3.7109375" style="2" customWidth="1"/>
    <col min="3" max="3" width="70.421875" style="2" customWidth="1"/>
    <col min="4" max="6" width="17.140625" style="2" customWidth="1"/>
    <col min="7" max="7" width="18.00390625" style="2" bestFit="1" customWidth="1"/>
    <col min="8" max="8" width="15.8515625" style="2" bestFit="1" customWidth="1"/>
    <col min="9" max="9" width="9.140625" style="2" customWidth="1"/>
    <col min="10" max="10" width="12.8515625" style="8" bestFit="1" customWidth="1"/>
    <col min="11" max="16384" width="9.140625" style="2" customWidth="1"/>
  </cols>
  <sheetData>
    <row r="1" spans="1:10" s="1" customFormat="1" ht="24" customHeight="1">
      <c r="A1" s="297" t="s">
        <v>67</v>
      </c>
      <c r="B1" s="297"/>
      <c r="C1" s="297"/>
      <c r="D1" s="297"/>
      <c r="E1" s="297"/>
      <c r="F1" s="297"/>
      <c r="J1" s="10"/>
    </row>
    <row r="2" spans="1:10" s="1" customFormat="1" ht="31.5" customHeight="1">
      <c r="A2" s="298" t="s">
        <v>68</v>
      </c>
      <c r="B2" s="298"/>
      <c r="C2" s="298"/>
      <c r="D2" s="298"/>
      <c r="E2" s="298"/>
      <c r="F2" s="298"/>
      <c r="J2" s="10"/>
    </row>
    <row r="3" spans="1:10" s="1" customFormat="1" ht="21" customHeight="1">
      <c r="A3" s="298" t="s">
        <v>312</v>
      </c>
      <c r="B3" s="298"/>
      <c r="C3" s="298"/>
      <c r="D3" s="298"/>
      <c r="E3" s="298"/>
      <c r="F3" s="298"/>
      <c r="J3" s="10"/>
    </row>
    <row r="4" spans="1:6" ht="25.5" customHeight="1" thickBot="1">
      <c r="A4" s="301" t="s">
        <v>263</v>
      </c>
      <c r="B4" s="301"/>
      <c r="C4" s="301"/>
      <c r="D4" s="301"/>
      <c r="E4" s="301"/>
      <c r="F4" s="301"/>
    </row>
    <row r="5" spans="1:10" s="1" customFormat="1" ht="24" customHeight="1" thickBot="1">
      <c r="A5" s="225" t="s">
        <v>0</v>
      </c>
      <c r="B5" s="299" t="s">
        <v>1</v>
      </c>
      <c r="C5" s="299"/>
      <c r="D5" s="295" t="s">
        <v>37</v>
      </c>
      <c r="E5" s="296"/>
      <c r="F5" s="226" t="s">
        <v>269</v>
      </c>
      <c r="J5" s="10"/>
    </row>
    <row r="6" spans="1:10" s="1" customFormat="1" ht="24" customHeight="1" thickBot="1">
      <c r="A6" s="227" t="s">
        <v>2</v>
      </c>
      <c r="B6" s="300"/>
      <c r="C6" s="300"/>
      <c r="D6" s="227" t="s">
        <v>268</v>
      </c>
      <c r="E6" s="228" t="s">
        <v>271</v>
      </c>
      <c r="F6" s="228" t="s">
        <v>270</v>
      </c>
      <c r="J6" s="10"/>
    </row>
    <row r="7" spans="1:10" s="1" customFormat="1" ht="25.5" customHeight="1">
      <c r="A7" s="229"/>
      <c r="B7" s="230" t="s">
        <v>13</v>
      </c>
      <c r="C7" s="213" t="s">
        <v>358</v>
      </c>
      <c r="D7" s="231"/>
      <c r="E7" s="232"/>
      <c r="F7" s="232"/>
      <c r="J7" s="10"/>
    </row>
    <row r="8" spans="1:10" s="1" customFormat="1" ht="25.5" customHeight="1">
      <c r="A8" s="233">
        <v>10100</v>
      </c>
      <c r="B8" s="234"/>
      <c r="C8" s="214" t="s">
        <v>359</v>
      </c>
      <c r="D8" s="235">
        <v>92184</v>
      </c>
      <c r="E8" s="236">
        <v>90</v>
      </c>
      <c r="F8" s="236">
        <f aca="true" t="shared" si="0" ref="F8:F22">D8+E8</f>
        <v>92274</v>
      </c>
      <c r="G8" s="49"/>
      <c r="J8" s="50"/>
    </row>
    <row r="9" spans="1:10" s="1" customFormat="1" ht="25.5" customHeight="1">
      <c r="A9" s="237">
        <v>16600</v>
      </c>
      <c r="B9" s="238"/>
      <c r="C9" s="215" t="s">
        <v>69</v>
      </c>
      <c r="D9" s="235">
        <v>269327</v>
      </c>
      <c r="E9" s="236">
        <v>488</v>
      </c>
      <c r="F9" s="236">
        <f t="shared" si="0"/>
        <v>269815</v>
      </c>
      <c r="G9" s="49"/>
      <c r="J9" s="10"/>
    </row>
    <row r="10" spans="1:10" s="1" customFormat="1" ht="25.5" customHeight="1">
      <c r="A10" s="233">
        <v>10200</v>
      </c>
      <c r="B10" s="234"/>
      <c r="C10" s="214" t="s">
        <v>154</v>
      </c>
      <c r="D10" s="235">
        <v>5117</v>
      </c>
      <c r="E10" s="236">
        <v>37</v>
      </c>
      <c r="F10" s="236">
        <f t="shared" si="0"/>
        <v>5154</v>
      </c>
      <c r="J10" s="10"/>
    </row>
    <row r="11" spans="1:10" s="1" customFormat="1" ht="25.5" customHeight="1">
      <c r="A11" s="237">
        <v>15300</v>
      </c>
      <c r="B11" s="238"/>
      <c r="C11" s="215" t="s">
        <v>97</v>
      </c>
      <c r="D11" s="235">
        <v>1528</v>
      </c>
      <c r="E11" s="236">
        <v>10</v>
      </c>
      <c r="F11" s="236">
        <f t="shared" si="0"/>
        <v>1538</v>
      </c>
      <c r="J11" s="10"/>
    </row>
    <row r="12" spans="1:10" s="1" customFormat="1" ht="25.5" customHeight="1">
      <c r="A12" s="237">
        <v>10400</v>
      </c>
      <c r="B12" s="238"/>
      <c r="C12" s="215" t="s">
        <v>184</v>
      </c>
      <c r="D12" s="235">
        <v>3986</v>
      </c>
      <c r="E12" s="236">
        <v>17</v>
      </c>
      <c r="F12" s="236">
        <f t="shared" si="0"/>
        <v>4003</v>
      </c>
      <c r="J12" s="10"/>
    </row>
    <row r="13" spans="1:10" s="1" customFormat="1" ht="25.5" customHeight="1">
      <c r="A13" s="233">
        <v>10500</v>
      </c>
      <c r="B13" s="234"/>
      <c r="C13" s="214" t="s">
        <v>70</v>
      </c>
      <c r="D13" s="235">
        <v>16840</v>
      </c>
      <c r="E13" s="236">
        <v>29</v>
      </c>
      <c r="F13" s="236">
        <f t="shared" si="0"/>
        <v>16869</v>
      </c>
      <c r="J13" s="10"/>
    </row>
    <row r="14" spans="1:10" s="1" customFormat="1" ht="25.5" customHeight="1">
      <c r="A14" s="233">
        <v>10600</v>
      </c>
      <c r="B14" s="234"/>
      <c r="C14" s="214" t="s">
        <v>14</v>
      </c>
      <c r="D14" s="235">
        <v>63532</v>
      </c>
      <c r="E14" s="236">
        <v>123</v>
      </c>
      <c r="F14" s="236">
        <f t="shared" si="0"/>
        <v>63655</v>
      </c>
      <c r="H14" s="49"/>
      <c r="J14" s="10"/>
    </row>
    <row r="15" spans="1:10" s="1" customFormat="1" ht="25.5" customHeight="1">
      <c r="A15" s="233">
        <v>12200</v>
      </c>
      <c r="B15" s="234"/>
      <c r="C15" s="214" t="s">
        <v>5</v>
      </c>
      <c r="D15" s="235">
        <v>684</v>
      </c>
      <c r="E15" s="236">
        <v>1</v>
      </c>
      <c r="F15" s="236">
        <f t="shared" si="0"/>
        <v>685</v>
      </c>
      <c r="J15" s="10"/>
    </row>
    <row r="16" spans="1:10" s="1" customFormat="1" ht="25.5" customHeight="1">
      <c r="A16" s="233">
        <v>12700</v>
      </c>
      <c r="B16" s="234"/>
      <c r="C16" s="214" t="s">
        <v>71</v>
      </c>
      <c r="D16" s="235">
        <v>2649</v>
      </c>
      <c r="E16" s="236">
        <v>39</v>
      </c>
      <c r="F16" s="236">
        <f t="shared" si="0"/>
        <v>2688</v>
      </c>
      <c r="J16" s="10"/>
    </row>
    <row r="17" spans="1:10" s="1" customFormat="1" ht="25.5" customHeight="1">
      <c r="A17" s="233">
        <v>13000</v>
      </c>
      <c r="B17" s="234"/>
      <c r="C17" s="214" t="s">
        <v>72</v>
      </c>
      <c r="D17" s="235">
        <v>7361</v>
      </c>
      <c r="E17" s="236">
        <v>5</v>
      </c>
      <c r="F17" s="236">
        <f t="shared" si="0"/>
        <v>7366</v>
      </c>
      <c r="J17" s="10"/>
    </row>
    <row r="18" spans="1:10" s="9" customFormat="1" ht="25.5" customHeight="1">
      <c r="A18" s="239">
        <v>14000</v>
      </c>
      <c r="B18" s="234"/>
      <c r="C18" s="216" t="s">
        <v>298</v>
      </c>
      <c r="D18" s="235">
        <v>16636</v>
      </c>
      <c r="E18" s="236">
        <v>673</v>
      </c>
      <c r="F18" s="236">
        <f t="shared" si="0"/>
        <v>17309</v>
      </c>
      <c r="J18" s="47"/>
    </row>
    <row r="19" spans="1:10" s="1" customFormat="1" ht="25.5" customHeight="1">
      <c r="A19" s="233">
        <v>16000</v>
      </c>
      <c r="B19" s="234"/>
      <c r="C19" s="216" t="s">
        <v>73</v>
      </c>
      <c r="D19" s="235">
        <v>7452</v>
      </c>
      <c r="E19" s="236">
        <v>20</v>
      </c>
      <c r="F19" s="236">
        <f t="shared" si="0"/>
        <v>7472</v>
      </c>
      <c r="H19" s="49"/>
      <c r="J19" s="10"/>
    </row>
    <row r="20" spans="1:10" s="1" customFormat="1" ht="25.5" customHeight="1">
      <c r="A20" s="240">
        <v>16100</v>
      </c>
      <c r="B20" s="241"/>
      <c r="C20" s="217" t="s">
        <v>94</v>
      </c>
      <c r="D20" s="235">
        <v>18133</v>
      </c>
      <c r="E20" s="236">
        <v>0</v>
      </c>
      <c r="F20" s="236">
        <f t="shared" si="0"/>
        <v>18133</v>
      </c>
      <c r="J20" s="10"/>
    </row>
    <row r="21" spans="1:10" s="1" customFormat="1" ht="25.5" customHeight="1">
      <c r="A21" s="233">
        <v>17700</v>
      </c>
      <c r="B21" s="234"/>
      <c r="C21" s="214" t="s">
        <v>65</v>
      </c>
      <c r="D21" s="235">
        <v>4978</v>
      </c>
      <c r="E21" s="236">
        <v>31</v>
      </c>
      <c r="F21" s="236">
        <f t="shared" si="0"/>
        <v>5009</v>
      </c>
      <c r="J21" s="10"/>
    </row>
    <row r="22" spans="1:10" s="1" customFormat="1" ht="25.5" customHeight="1" thickBot="1">
      <c r="A22" s="242">
        <v>18300</v>
      </c>
      <c r="B22" s="243"/>
      <c r="C22" s="218" t="s">
        <v>91</v>
      </c>
      <c r="D22" s="235">
        <v>12582</v>
      </c>
      <c r="E22" s="236">
        <v>17</v>
      </c>
      <c r="F22" s="236">
        <f t="shared" si="0"/>
        <v>12599</v>
      </c>
      <c r="J22" s="10"/>
    </row>
    <row r="23" spans="1:10" s="1" customFormat="1" ht="25.5" customHeight="1" thickBot="1">
      <c r="A23" s="244"/>
      <c r="B23" s="245"/>
      <c r="C23" s="219" t="s">
        <v>15</v>
      </c>
      <c r="D23" s="246">
        <f>SUM(D8:D22)</f>
        <v>522989</v>
      </c>
      <c r="E23" s="247">
        <f>SUM(E8:E22)</f>
        <v>1580</v>
      </c>
      <c r="F23" s="247">
        <f>SUM(F8:F22)</f>
        <v>524569</v>
      </c>
      <c r="J23" s="10"/>
    </row>
    <row r="24" spans="1:10" s="1" customFormat="1" ht="25.5" customHeight="1">
      <c r="A24" s="229"/>
      <c r="B24" s="230" t="s">
        <v>16</v>
      </c>
      <c r="C24" s="213" t="s">
        <v>360</v>
      </c>
      <c r="D24" s="235">
        <v>0</v>
      </c>
      <c r="E24" s="236">
        <v>0</v>
      </c>
      <c r="F24" s="236">
        <f aca="true" t="shared" si="1" ref="F24:F30">D24+E24</f>
        <v>0</v>
      </c>
      <c r="J24" s="10"/>
    </row>
    <row r="25" spans="1:10" s="1" customFormat="1" ht="25.5" customHeight="1">
      <c r="A25" s="233">
        <v>19500</v>
      </c>
      <c r="B25" s="234"/>
      <c r="C25" s="214" t="s">
        <v>115</v>
      </c>
      <c r="D25" s="235">
        <v>4039</v>
      </c>
      <c r="E25" s="236">
        <v>12</v>
      </c>
      <c r="F25" s="236">
        <f t="shared" si="1"/>
        <v>4051</v>
      </c>
      <c r="J25" s="10"/>
    </row>
    <row r="26" spans="1:10" s="1" customFormat="1" ht="25.5" customHeight="1">
      <c r="A26" s="237">
        <v>10700</v>
      </c>
      <c r="B26" s="238"/>
      <c r="C26" s="215" t="s">
        <v>74</v>
      </c>
      <c r="D26" s="235">
        <v>35316</v>
      </c>
      <c r="E26" s="236">
        <v>16</v>
      </c>
      <c r="F26" s="236">
        <f t="shared" si="1"/>
        <v>35332</v>
      </c>
      <c r="J26" s="10"/>
    </row>
    <row r="27" spans="1:10" s="1" customFormat="1" ht="25.5" customHeight="1">
      <c r="A27" s="240">
        <v>11200</v>
      </c>
      <c r="B27" s="241"/>
      <c r="C27" s="217" t="s">
        <v>75</v>
      </c>
      <c r="D27" s="235">
        <v>16845</v>
      </c>
      <c r="E27" s="236">
        <v>6</v>
      </c>
      <c r="F27" s="236">
        <f t="shared" si="1"/>
        <v>16851</v>
      </c>
      <c r="G27" s="49"/>
      <c r="J27" s="10"/>
    </row>
    <row r="28" spans="1:10" s="1" customFormat="1" ht="25.5" customHeight="1">
      <c r="A28" s="233">
        <v>12400</v>
      </c>
      <c r="B28" s="234"/>
      <c r="C28" s="214" t="s">
        <v>120</v>
      </c>
      <c r="D28" s="235">
        <v>4017</v>
      </c>
      <c r="E28" s="236">
        <v>1</v>
      </c>
      <c r="F28" s="236">
        <f t="shared" si="1"/>
        <v>4018</v>
      </c>
      <c r="J28" s="10"/>
    </row>
    <row r="29" spans="1:10" s="9" customFormat="1" ht="25.5" customHeight="1">
      <c r="A29" s="239">
        <v>16200</v>
      </c>
      <c r="B29" s="248"/>
      <c r="C29" s="214" t="s">
        <v>76</v>
      </c>
      <c r="D29" s="235">
        <v>19542</v>
      </c>
      <c r="E29" s="236">
        <v>10</v>
      </c>
      <c r="F29" s="236">
        <f t="shared" si="1"/>
        <v>19552</v>
      </c>
      <c r="J29" s="47"/>
    </row>
    <row r="30" spans="1:10" s="1" customFormat="1" ht="25.5" customHeight="1" thickBot="1">
      <c r="A30" s="242">
        <v>19200</v>
      </c>
      <c r="B30" s="243"/>
      <c r="C30" s="218" t="s">
        <v>114</v>
      </c>
      <c r="D30" s="235">
        <v>45034</v>
      </c>
      <c r="E30" s="236">
        <v>203</v>
      </c>
      <c r="F30" s="236">
        <f t="shared" si="1"/>
        <v>45237</v>
      </c>
      <c r="J30" s="10"/>
    </row>
    <row r="31" spans="1:10" s="4" customFormat="1" ht="25.5" customHeight="1" thickBot="1">
      <c r="A31" s="244"/>
      <c r="B31" s="245"/>
      <c r="C31" s="219" t="s">
        <v>99</v>
      </c>
      <c r="D31" s="246">
        <f>SUM(D24:D30)</f>
        <v>124793</v>
      </c>
      <c r="E31" s="247">
        <f>SUM(E24:E30)</f>
        <v>248</v>
      </c>
      <c r="F31" s="247">
        <f>SUM(F24:F30)</f>
        <v>125041</v>
      </c>
      <c r="J31" s="48"/>
    </row>
    <row r="32" spans="1:10" s="1" customFormat="1" ht="25.5" customHeight="1">
      <c r="A32" s="242"/>
      <c r="B32" s="249" t="s">
        <v>17</v>
      </c>
      <c r="C32" s="220" t="s">
        <v>361</v>
      </c>
      <c r="D32" s="235">
        <v>0</v>
      </c>
      <c r="E32" s="236">
        <v>0</v>
      </c>
      <c r="F32" s="236">
        <f aca="true" t="shared" si="2" ref="F32:F47">D32+E32</f>
        <v>0</v>
      </c>
      <c r="J32" s="10"/>
    </row>
    <row r="33" spans="1:10" s="1" customFormat="1" ht="25.5" customHeight="1">
      <c r="A33" s="233">
        <v>10119</v>
      </c>
      <c r="B33" s="250"/>
      <c r="C33" s="214" t="s">
        <v>299</v>
      </c>
      <c r="D33" s="235">
        <v>2987</v>
      </c>
      <c r="E33" s="236">
        <v>6</v>
      </c>
      <c r="F33" s="236">
        <f t="shared" si="2"/>
        <v>2993</v>
      </c>
      <c r="J33" s="46"/>
    </row>
    <row r="34" spans="1:10" s="1" customFormat="1" ht="25.5" customHeight="1">
      <c r="A34" s="233">
        <v>10690</v>
      </c>
      <c r="B34" s="234"/>
      <c r="C34" s="214" t="s">
        <v>300</v>
      </c>
      <c r="D34" s="235">
        <v>132</v>
      </c>
      <c r="E34" s="236">
        <v>2</v>
      </c>
      <c r="F34" s="236">
        <f t="shared" si="2"/>
        <v>134</v>
      </c>
      <c r="J34" s="46"/>
    </row>
    <row r="35" spans="1:10" s="1" customFormat="1" ht="25.5" customHeight="1">
      <c r="A35" s="233">
        <v>11205</v>
      </c>
      <c r="B35" s="234"/>
      <c r="C35" s="214" t="s">
        <v>301</v>
      </c>
      <c r="D35" s="235">
        <v>1256</v>
      </c>
      <c r="E35" s="236">
        <v>3</v>
      </c>
      <c r="F35" s="236">
        <f t="shared" si="2"/>
        <v>1259</v>
      </c>
      <c r="J35" s="46"/>
    </row>
    <row r="36" spans="1:10" s="1" customFormat="1" ht="25.5" customHeight="1">
      <c r="A36" s="237">
        <v>11300</v>
      </c>
      <c r="B36" s="48"/>
      <c r="C36" s="215" t="s">
        <v>302</v>
      </c>
      <c r="D36" s="235">
        <v>23998</v>
      </c>
      <c r="E36" s="236">
        <v>161</v>
      </c>
      <c r="F36" s="236">
        <f t="shared" si="2"/>
        <v>24159</v>
      </c>
      <c r="G36" s="49"/>
      <c r="J36" s="46"/>
    </row>
    <row r="37" spans="1:10" s="1" customFormat="1" ht="25.5" customHeight="1">
      <c r="A37" s="233">
        <v>11400</v>
      </c>
      <c r="B37" s="234"/>
      <c r="C37" s="214" t="s">
        <v>18</v>
      </c>
      <c r="D37" s="235">
        <f>1147262+480</f>
        <v>1147742</v>
      </c>
      <c r="E37" s="236">
        <f>3647-480</f>
        <v>3167</v>
      </c>
      <c r="F37" s="236">
        <f t="shared" si="2"/>
        <v>1150909</v>
      </c>
      <c r="G37" s="49"/>
      <c r="J37" s="46"/>
    </row>
    <row r="38" spans="1:10" s="1" customFormat="1" ht="25.5" customHeight="1">
      <c r="A38" s="237">
        <v>13700</v>
      </c>
      <c r="B38" s="238"/>
      <c r="C38" s="215" t="s">
        <v>7</v>
      </c>
      <c r="D38" s="235">
        <v>203684</v>
      </c>
      <c r="E38" s="236">
        <v>2323</v>
      </c>
      <c r="F38" s="236">
        <f t="shared" si="2"/>
        <v>206007</v>
      </c>
      <c r="J38" s="46"/>
    </row>
    <row r="39" spans="1:10" s="1" customFormat="1" ht="25.5" customHeight="1">
      <c r="A39" s="233">
        <v>15200</v>
      </c>
      <c r="B39" s="234"/>
      <c r="C39" s="214" t="s">
        <v>313</v>
      </c>
      <c r="D39" s="235">
        <v>1097</v>
      </c>
      <c r="E39" s="236">
        <v>0</v>
      </c>
      <c r="F39" s="236">
        <f t="shared" si="2"/>
        <v>1097</v>
      </c>
      <c r="J39" s="46"/>
    </row>
    <row r="40" spans="1:10" s="1" customFormat="1" ht="25.5" customHeight="1">
      <c r="A40" s="233">
        <v>15500</v>
      </c>
      <c r="B40" s="234"/>
      <c r="C40" s="214" t="s">
        <v>77</v>
      </c>
      <c r="D40" s="235">
        <v>58516</v>
      </c>
      <c r="E40" s="236">
        <v>524</v>
      </c>
      <c r="F40" s="236">
        <f t="shared" si="2"/>
        <v>59040</v>
      </c>
      <c r="J40" s="46"/>
    </row>
    <row r="41" spans="1:10" s="1" customFormat="1" ht="25.5" customHeight="1">
      <c r="A41" s="242">
        <v>15902</v>
      </c>
      <c r="B41" s="243"/>
      <c r="C41" s="218" t="s">
        <v>339</v>
      </c>
      <c r="D41" s="235">
        <v>2781</v>
      </c>
      <c r="E41" s="236">
        <v>7</v>
      </c>
      <c r="F41" s="236">
        <f t="shared" si="2"/>
        <v>2788</v>
      </c>
      <c r="J41" s="46"/>
    </row>
    <row r="42" spans="1:10" s="1" customFormat="1" ht="25.5" customHeight="1">
      <c r="A42" s="233">
        <v>16502</v>
      </c>
      <c r="B42" s="234"/>
      <c r="C42" s="214" t="s">
        <v>303</v>
      </c>
      <c r="D42" s="235">
        <v>1086</v>
      </c>
      <c r="E42" s="236">
        <v>14</v>
      </c>
      <c r="F42" s="236">
        <f t="shared" si="2"/>
        <v>1100</v>
      </c>
      <c r="J42" s="46"/>
    </row>
    <row r="43" spans="1:10" s="1" customFormat="1" ht="25.5" customHeight="1">
      <c r="A43" s="237">
        <v>16800</v>
      </c>
      <c r="B43" s="238"/>
      <c r="C43" s="215" t="s">
        <v>63</v>
      </c>
      <c r="D43" s="235">
        <v>5806</v>
      </c>
      <c r="E43" s="236">
        <v>15</v>
      </c>
      <c r="F43" s="236">
        <f t="shared" si="2"/>
        <v>5821</v>
      </c>
      <c r="J43" s="46"/>
    </row>
    <row r="44" spans="1:10" s="1" customFormat="1" ht="25.5" customHeight="1">
      <c r="A44" s="237">
        <v>16900</v>
      </c>
      <c r="B44" s="251"/>
      <c r="C44" s="215" t="s">
        <v>314</v>
      </c>
      <c r="D44" s="235">
        <v>8972</v>
      </c>
      <c r="E44" s="236">
        <v>165</v>
      </c>
      <c r="F44" s="236">
        <f t="shared" si="2"/>
        <v>9137</v>
      </c>
      <c r="J44" s="46"/>
    </row>
    <row r="45" spans="1:10" s="1" customFormat="1" ht="25.5" customHeight="1">
      <c r="A45" s="240">
        <v>17600</v>
      </c>
      <c r="B45" s="241"/>
      <c r="C45" s="217" t="s">
        <v>304</v>
      </c>
      <c r="D45" s="235">
        <v>118147</v>
      </c>
      <c r="E45" s="236">
        <v>143</v>
      </c>
      <c r="F45" s="236">
        <f t="shared" si="2"/>
        <v>118290</v>
      </c>
      <c r="G45" s="49"/>
      <c r="J45" s="46"/>
    </row>
    <row r="46" spans="1:10" s="1" customFormat="1" ht="25.5" customHeight="1">
      <c r="A46" s="240">
        <v>18500</v>
      </c>
      <c r="B46" s="241"/>
      <c r="C46" s="217" t="s">
        <v>311</v>
      </c>
      <c r="D46" s="235">
        <v>919</v>
      </c>
      <c r="E46" s="236">
        <v>30</v>
      </c>
      <c r="F46" s="236">
        <f t="shared" si="2"/>
        <v>949</v>
      </c>
      <c r="J46" s="46"/>
    </row>
    <row r="47" spans="1:10" s="1" customFormat="1" ht="25.5" customHeight="1" thickBot="1">
      <c r="A47" s="240">
        <v>19300</v>
      </c>
      <c r="B47" s="241"/>
      <c r="C47" s="217" t="s">
        <v>109</v>
      </c>
      <c r="D47" s="235">
        <v>1678</v>
      </c>
      <c r="E47" s="236">
        <v>0</v>
      </c>
      <c r="F47" s="236">
        <f t="shared" si="2"/>
        <v>1678</v>
      </c>
      <c r="J47" s="46"/>
    </row>
    <row r="48" spans="1:10" s="1" customFormat="1" ht="25.5" customHeight="1" thickBot="1">
      <c r="A48" s="244"/>
      <c r="B48" s="245"/>
      <c r="C48" s="219" t="s">
        <v>19</v>
      </c>
      <c r="D48" s="246">
        <f>SUM(D32:D47)</f>
        <v>1578801</v>
      </c>
      <c r="E48" s="247">
        <f>SUM(E32:E47)</f>
        <v>6560</v>
      </c>
      <c r="F48" s="247">
        <f>SUM(F32:F47)</f>
        <v>1585361</v>
      </c>
      <c r="J48" s="10"/>
    </row>
    <row r="49" spans="1:10" s="1" customFormat="1" ht="26.25" customHeight="1">
      <c r="A49" s="229"/>
      <c r="B49" s="230" t="s">
        <v>20</v>
      </c>
      <c r="C49" s="213" t="s">
        <v>78</v>
      </c>
      <c r="D49" s="235">
        <v>0</v>
      </c>
      <c r="E49" s="236">
        <v>0</v>
      </c>
      <c r="F49" s="236">
        <f>D49+E49</f>
        <v>0</v>
      </c>
      <c r="J49" s="10"/>
    </row>
    <row r="50" spans="1:10" s="1" customFormat="1" ht="24" customHeight="1" thickBot="1">
      <c r="A50" s="242">
        <v>11300</v>
      </c>
      <c r="B50" s="243"/>
      <c r="C50" s="218" t="s">
        <v>79</v>
      </c>
      <c r="D50" s="235">
        <f>607025+1000</f>
        <v>608025</v>
      </c>
      <c r="E50" s="236">
        <f>5244-1000</f>
        <v>4244</v>
      </c>
      <c r="F50" s="236">
        <f>D50+E50</f>
        <v>612269</v>
      </c>
      <c r="H50" s="49"/>
      <c r="J50" s="10"/>
    </row>
    <row r="51" spans="1:10" s="1" customFormat="1" ht="24" customHeight="1" thickBot="1">
      <c r="A51" s="244"/>
      <c r="B51" s="245"/>
      <c r="C51" s="219" t="s">
        <v>21</v>
      </c>
      <c r="D51" s="246">
        <f>SUM(D49:D50)</f>
        <v>608025</v>
      </c>
      <c r="E51" s="247">
        <f>SUM(E49:E50)</f>
        <v>4244</v>
      </c>
      <c r="F51" s="247">
        <f>SUM(F49:F50)</f>
        <v>612269</v>
      </c>
      <c r="J51" s="10"/>
    </row>
    <row r="52" spans="1:10" s="1" customFormat="1" ht="26.25" customHeight="1">
      <c r="A52" s="229"/>
      <c r="B52" s="230" t="s">
        <v>22</v>
      </c>
      <c r="C52" s="213" t="s">
        <v>80</v>
      </c>
      <c r="D52" s="235">
        <v>0</v>
      </c>
      <c r="E52" s="236">
        <v>0</v>
      </c>
      <c r="F52" s="236">
        <f aca="true" t="shared" si="3" ref="F52:F59">D52+E52</f>
        <v>0</v>
      </c>
      <c r="J52" s="10"/>
    </row>
    <row r="53" spans="1:10" s="1" customFormat="1" ht="25.5" customHeight="1">
      <c r="A53" s="233">
        <v>11500</v>
      </c>
      <c r="B53" s="243"/>
      <c r="C53" s="218" t="s">
        <v>81</v>
      </c>
      <c r="D53" s="235">
        <v>144329</v>
      </c>
      <c r="E53" s="236">
        <v>73</v>
      </c>
      <c r="F53" s="236">
        <f t="shared" si="3"/>
        <v>144402</v>
      </c>
      <c r="J53" s="10"/>
    </row>
    <row r="54" spans="1:10" s="1" customFormat="1" ht="25.5" customHeight="1">
      <c r="A54" s="233">
        <v>13100</v>
      </c>
      <c r="B54" s="234"/>
      <c r="C54" s="214" t="s">
        <v>6</v>
      </c>
      <c r="D54" s="235">
        <v>6371</v>
      </c>
      <c r="E54" s="236">
        <v>3</v>
      </c>
      <c r="F54" s="236">
        <f t="shared" si="3"/>
        <v>6374</v>
      </c>
      <c r="J54" s="10"/>
    </row>
    <row r="55" spans="1:10" s="1" customFormat="1" ht="25.5" customHeight="1">
      <c r="A55" s="233">
        <v>14214</v>
      </c>
      <c r="B55" s="234"/>
      <c r="C55" s="214" t="s">
        <v>98</v>
      </c>
      <c r="D55" s="235">
        <v>33174</v>
      </c>
      <c r="E55" s="236">
        <v>0</v>
      </c>
      <c r="F55" s="236">
        <f t="shared" si="3"/>
        <v>33174</v>
      </c>
      <c r="J55" s="10"/>
    </row>
    <row r="56" spans="1:10" s="1" customFormat="1" ht="25.5" customHeight="1">
      <c r="A56" s="242">
        <v>15600</v>
      </c>
      <c r="B56" s="243"/>
      <c r="C56" s="218" t="s">
        <v>278</v>
      </c>
      <c r="D56" s="235">
        <v>246083</v>
      </c>
      <c r="E56" s="236">
        <v>0</v>
      </c>
      <c r="F56" s="236">
        <f t="shared" si="3"/>
        <v>246083</v>
      </c>
      <c r="J56" s="10"/>
    </row>
    <row r="57" spans="1:10" s="1" customFormat="1" ht="25.5" customHeight="1">
      <c r="A57" s="233">
        <v>15800</v>
      </c>
      <c r="B57" s="241"/>
      <c r="C57" s="217" t="s">
        <v>102</v>
      </c>
      <c r="D57" s="235">
        <v>14099</v>
      </c>
      <c r="E57" s="236">
        <v>0</v>
      </c>
      <c r="F57" s="236">
        <f t="shared" si="3"/>
        <v>14099</v>
      </c>
      <c r="J57" s="10"/>
    </row>
    <row r="58" spans="1:10" s="1" customFormat="1" ht="25.5" customHeight="1">
      <c r="A58" s="233">
        <v>17600</v>
      </c>
      <c r="B58" s="234"/>
      <c r="C58" s="214" t="s">
        <v>198</v>
      </c>
      <c r="D58" s="235">
        <v>38274</v>
      </c>
      <c r="E58" s="236">
        <v>142</v>
      </c>
      <c r="F58" s="236">
        <f t="shared" si="3"/>
        <v>38416</v>
      </c>
      <c r="J58" s="10"/>
    </row>
    <row r="59" spans="1:10" s="1" customFormat="1" ht="25.5" customHeight="1" thickBot="1">
      <c r="A59" s="242">
        <v>18900</v>
      </c>
      <c r="B59" s="243"/>
      <c r="C59" s="218" t="s">
        <v>108</v>
      </c>
      <c r="D59" s="235">
        <v>4103</v>
      </c>
      <c r="E59" s="236">
        <v>46</v>
      </c>
      <c r="F59" s="236">
        <f t="shared" si="3"/>
        <v>4149</v>
      </c>
      <c r="J59" s="10"/>
    </row>
    <row r="60" spans="1:10" s="1" customFormat="1" ht="24.75" customHeight="1" thickBot="1">
      <c r="A60" s="244"/>
      <c r="B60" s="245"/>
      <c r="C60" s="219" t="s">
        <v>23</v>
      </c>
      <c r="D60" s="246">
        <f>SUM(D52:D59)</f>
        <v>486433</v>
      </c>
      <c r="E60" s="247">
        <f>SUM(E52:E59)</f>
        <v>264</v>
      </c>
      <c r="F60" s="247">
        <f>SUM(F52:F59)</f>
        <v>486697</v>
      </c>
      <c r="J60" s="10"/>
    </row>
    <row r="61" spans="1:10" s="1" customFormat="1" ht="27" customHeight="1">
      <c r="A61" s="229"/>
      <c r="B61" s="230" t="s">
        <v>24</v>
      </c>
      <c r="C61" s="213" t="s">
        <v>349</v>
      </c>
      <c r="D61" s="235">
        <v>0</v>
      </c>
      <c r="E61" s="236">
        <v>0</v>
      </c>
      <c r="F61" s="236">
        <f aca="true" t="shared" si="4" ref="F61:F73">D61+E61</f>
        <v>0</v>
      </c>
      <c r="J61" s="10"/>
    </row>
    <row r="62" spans="1:10" s="1" customFormat="1" ht="25.5" customHeight="1">
      <c r="A62" s="237">
        <v>10100</v>
      </c>
      <c r="B62" s="238"/>
      <c r="C62" s="221" t="s">
        <v>82</v>
      </c>
      <c r="D62" s="235">
        <v>0</v>
      </c>
      <c r="E62" s="236">
        <v>0</v>
      </c>
      <c r="F62" s="236">
        <f t="shared" si="4"/>
        <v>0</v>
      </c>
      <c r="J62" s="10"/>
    </row>
    <row r="63" spans="1:10" s="1" customFormat="1" ht="25.5" customHeight="1">
      <c r="A63" s="237">
        <v>10103</v>
      </c>
      <c r="B63" s="238"/>
      <c r="C63" s="215" t="s">
        <v>83</v>
      </c>
      <c r="D63" s="235">
        <v>85894</v>
      </c>
      <c r="E63" s="236">
        <v>435</v>
      </c>
      <c r="F63" s="236">
        <f t="shared" si="4"/>
        <v>86329</v>
      </c>
      <c r="J63" s="10"/>
    </row>
    <row r="64" spans="1:10" s="1" customFormat="1" ht="25.5" customHeight="1">
      <c r="A64" s="237">
        <v>10105</v>
      </c>
      <c r="B64" s="238"/>
      <c r="C64" s="215" t="s">
        <v>117</v>
      </c>
      <c r="D64" s="235">
        <v>5722</v>
      </c>
      <c r="E64" s="236">
        <v>2</v>
      </c>
      <c r="F64" s="236">
        <f t="shared" si="4"/>
        <v>5724</v>
      </c>
      <c r="J64" s="10"/>
    </row>
    <row r="65" spans="1:10" s="1" customFormat="1" ht="25.5" customHeight="1">
      <c r="A65" s="237">
        <v>10107</v>
      </c>
      <c r="B65" s="238"/>
      <c r="C65" s="215" t="s">
        <v>93</v>
      </c>
      <c r="D65" s="235">
        <v>18322</v>
      </c>
      <c r="E65" s="236">
        <v>1</v>
      </c>
      <c r="F65" s="236">
        <f t="shared" si="4"/>
        <v>18323</v>
      </c>
      <c r="J65" s="10"/>
    </row>
    <row r="66" spans="1:10" s="1" customFormat="1" ht="25.5" customHeight="1">
      <c r="A66" s="237">
        <v>10111</v>
      </c>
      <c r="B66" s="238"/>
      <c r="C66" s="215" t="s">
        <v>84</v>
      </c>
      <c r="D66" s="235">
        <v>294</v>
      </c>
      <c r="E66" s="236">
        <v>0</v>
      </c>
      <c r="F66" s="236">
        <f t="shared" si="4"/>
        <v>294</v>
      </c>
      <c r="J66" s="10"/>
    </row>
    <row r="67" spans="1:10" s="1" customFormat="1" ht="27" customHeight="1">
      <c r="A67" s="240">
        <v>11900</v>
      </c>
      <c r="B67" s="234"/>
      <c r="C67" s="214" t="s">
        <v>347</v>
      </c>
      <c r="D67" s="235">
        <v>40435</v>
      </c>
      <c r="E67" s="236">
        <v>334</v>
      </c>
      <c r="F67" s="236">
        <f t="shared" si="4"/>
        <v>40769</v>
      </c>
      <c r="J67" s="10"/>
    </row>
    <row r="68" spans="1:10" s="1" customFormat="1" ht="49.5">
      <c r="A68" s="39" t="s">
        <v>85</v>
      </c>
      <c r="B68" s="234"/>
      <c r="C68" s="214" t="s">
        <v>283</v>
      </c>
      <c r="D68" s="235">
        <v>92530</v>
      </c>
      <c r="E68" s="236">
        <v>384</v>
      </c>
      <c r="F68" s="236">
        <f t="shared" si="4"/>
        <v>92914</v>
      </c>
      <c r="J68" s="10"/>
    </row>
    <row r="69" spans="1:10" s="1" customFormat="1" ht="27" customHeight="1">
      <c r="A69" s="233">
        <v>12107</v>
      </c>
      <c r="B69" s="234"/>
      <c r="C69" s="214" t="s">
        <v>305</v>
      </c>
      <c r="D69" s="235">
        <v>4791</v>
      </c>
      <c r="E69" s="236">
        <v>4</v>
      </c>
      <c r="F69" s="236">
        <f t="shared" si="4"/>
        <v>4795</v>
      </c>
      <c r="J69" s="10"/>
    </row>
    <row r="70" spans="1:10" s="9" customFormat="1" ht="49.5">
      <c r="A70" s="40" t="s">
        <v>86</v>
      </c>
      <c r="B70" s="248"/>
      <c r="C70" s="214" t="s">
        <v>25</v>
      </c>
      <c r="D70" s="235">
        <v>64283</v>
      </c>
      <c r="E70" s="236">
        <v>0</v>
      </c>
      <c r="F70" s="236">
        <f t="shared" si="4"/>
        <v>64283</v>
      </c>
      <c r="J70" s="47"/>
    </row>
    <row r="71" spans="1:10" s="1" customFormat="1" ht="27" customHeight="1">
      <c r="A71" s="233">
        <v>12307</v>
      </c>
      <c r="B71" s="234"/>
      <c r="C71" s="214" t="s">
        <v>284</v>
      </c>
      <c r="D71" s="235">
        <v>31296</v>
      </c>
      <c r="E71" s="236">
        <v>49</v>
      </c>
      <c r="F71" s="236">
        <f t="shared" si="4"/>
        <v>31345</v>
      </c>
      <c r="J71" s="10"/>
    </row>
    <row r="72" spans="1:10" s="1" customFormat="1" ht="27" customHeight="1">
      <c r="A72" s="242">
        <v>14225</v>
      </c>
      <c r="B72" s="243"/>
      <c r="C72" s="215" t="s">
        <v>12</v>
      </c>
      <c r="D72" s="235">
        <v>144972</v>
      </c>
      <c r="E72" s="236">
        <v>0</v>
      </c>
      <c r="F72" s="236">
        <f t="shared" si="4"/>
        <v>144972</v>
      </c>
      <c r="J72" s="10"/>
    </row>
    <row r="73" spans="1:10" s="1" customFormat="1" ht="27" customHeight="1" thickBot="1">
      <c r="A73" s="233">
        <v>17800</v>
      </c>
      <c r="B73" s="234"/>
      <c r="C73" s="214" t="s">
        <v>11</v>
      </c>
      <c r="D73" s="235">
        <v>14365</v>
      </c>
      <c r="E73" s="236">
        <v>19</v>
      </c>
      <c r="F73" s="236">
        <f t="shared" si="4"/>
        <v>14384</v>
      </c>
      <c r="J73" s="10"/>
    </row>
    <row r="74" spans="1:10" s="1" customFormat="1" ht="24" customHeight="1" thickBot="1">
      <c r="A74" s="244"/>
      <c r="B74" s="245"/>
      <c r="C74" s="219" t="s">
        <v>26</v>
      </c>
      <c r="D74" s="246">
        <f>SUM(D61:D73)</f>
        <v>502904</v>
      </c>
      <c r="E74" s="247">
        <f>SUM(E61:E73)</f>
        <v>1228</v>
      </c>
      <c r="F74" s="247">
        <f>SUM(F61:F73)</f>
        <v>504132</v>
      </c>
      <c r="J74" s="10"/>
    </row>
    <row r="75" spans="1:10" s="1" customFormat="1" ht="27" customHeight="1">
      <c r="A75" s="229"/>
      <c r="B75" s="230" t="s">
        <v>27</v>
      </c>
      <c r="C75" s="213" t="s">
        <v>113</v>
      </c>
      <c r="D75" s="235">
        <v>0</v>
      </c>
      <c r="E75" s="236">
        <v>0</v>
      </c>
      <c r="F75" s="236">
        <f aca="true" t="shared" si="5" ref="F75:F88">D75+E75</f>
        <v>0</v>
      </c>
      <c r="J75" s="10"/>
    </row>
    <row r="76" spans="1:10" s="1" customFormat="1" ht="27" customHeight="1">
      <c r="A76" s="237"/>
      <c r="B76" s="238"/>
      <c r="C76" s="221" t="s">
        <v>87</v>
      </c>
      <c r="D76" s="235">
        <v>0</v>
      </c>
      <c r="E76" s="236">
        <v>0</v>
      </c>
      <c r="F76" s="236">
        <f t="shared" si="5"/>
        <v>0</v>
      </c>
      <c r="J76" s="10"/>
    </row>
    <row r="77" spans="1:10" s="1" customFormat="1" ht="27" customHeight="1">
      <c r="A77" s="237">
        <v>10115</v>
      </c>
      <c r="B77" s="238"/>
      <c r="C77" s="215" t="s">
        <v>100</v>
      </c>
      <c r="D77" s="235">
        <v>1976</v>
      </c>
      <c r="E77" s="236">
        <v>3</v>
      </c>
      <c r="F77" s="236">
        <f t="shared" si="5"/>
        <v>1979</v>
      </c>
      <c r="J77" s="10"/>
    </row>
    <row r="78" spans="1:10" s="9" customFormat="1" ht="27" customHeight="1">
      <c r="A78" s="252">
        <v>16604</v>
      </c>
      <c r="B78" s="253"/>
      <c r="C78" s="222" t="s">
        <v>69</v>
      </c>
      <c r="D78" s="235">
        <v>10797</v>
      </c>
      <c r="E78" s="236">
        <v>60</v>
      </c>
      <c r="F78" s="236">
        <f t="shared" si="5"/>
        <v>10857</v>
      </c>
      <c r="J78" s="47"/>
    </row>
    <row r="79" spans="1:10" s="1" customFormat="1" ht="27" customHeight="1">
      <c r="A79" s="233">
        <v>10800</v>
      </c>
      <c r="B79" s="234"/>
      <c r="C79" s="214" t="s">
        <v>316</v>
      </c>
      <c r="D79" s="235">
        <v>9675</v>
      </c>
      <c r="E79" s="236">
        <v>35</v>
      </c>
      <c r="F79" s="236">
        <f t="shared" si="5"/>
        <v>9710</v>
      </c>
      <c r="J79" s="10"/>
    </row>
    <row r="80" spans="1:10" s="1" customFormat="1" ht="27" customHeight="1">
      <c r="A80" s="233">
        <v>11403</v>
      </c>
      <c r="B80" s="234"/>
      <c r="C80" s="214" t="s">
        <v>306</v>
      </c>
      <c r="D80" s="235">
        <v>2772</v>
      </c>
      <c r="E80" s="236">
        <v>12</v>
      </c>
      <c r="F80" s="236">
        <f t="shared" si="5"/>
        <v>2784</v>
      </c>
      <c r="G80" s="49"/>
      <c r="J80" s="10"/>
    </row>
    <row r="81" spans="1:10" s="1" customFormat="1" ht="27" customHeight="1">
      <c r="A81" s="233">
        <v>11600</v>
      </c>
      <c r="B81" s="234"/>
      <c r="C81" s="214" t="s">
        <v>88</v>
      </c>
      <c r="D81" s="235">
        <f>11720-940</f>
        <v>10780</v>
      </c>
      <c r="E81" s="236">
        <v>11</v>
      </c>
      <c r="F81" s="236">
        <f t="shared" si="5"/>
        <v>10791</v>
      </c>
      <c r="J81" s="10"/>
    </row>
    <row r="82" spans="1:10" s="1" customFormat="1" ht="27" customHeight="1">
      <c r="A82" s="237">
        <v>14204</v>
      </c>
      <c r="B82" s="238"/>
      <c r="C82" s="215" t="s">
        <v>310</v>
      </c>
      <c r="D82" s="235">
        <v>2607</v>
      </c>
      <c r="E82" s="236">
        <v>0</v>
      </c>
      <c r="F82" s="236">
        <f t="shared" si="5"/>
        <v>2607</v>
      </c>
      <c r="J82" s="10"/>
    </row>
    <row r="83" spans="1:10" s="1" customFormat="1" ht="27" customHeight="1">
      <c r="A83" s="233">
        <v>15000</v>
      </c>
      <c r="B83" s="234"/>
      <c r="C83" s="214" t="s">
        <v>8</v>
      </c>
      <c r="D83" s="235">
        <v>29853</v>
      </c>
      <c r="E83" s="236">
        <v>23</v>
      </c>
      <c r="F83" s="236">
        <f t="shared" si="5"/>
        <v>29876</v>
      </c>
      <c r="J83" s="10"/>
    </row>
    <row r="84" spans="1:10" s="1" customFormat="1" ht="27" customHeight="1">
      <c r="A84" s="233">
        <v>15901</v>
      </c>
      <c r="B84" s="234"/>
      <c r="C84" s="216" t="s">
        <v>317</v>
      </c>
      <c r="D84" s="235">
        <v>79494</v>
      </c>
      <c r="E84" s="236">
        <v>199</v>
      </c>
      <c r="F84" s="236">
        <f t="shared" si="5"/>
        <v>79693</v>
      </c>
      <c r="G84" s="49"/>
      <c r="J84" s="10"/>
    </row>
    <row r="85" spans="1:10" s="1" customFormat="1" ht="27" customHeight="1">
      <c r="A85" s="233">
        <v>16003</v>
      </c>
      <c r="B85" s="234"/>
      <c r="C85" s="216" t="s">
        <v>118</v>
      </c>
      <c r="D85" s="235">
        <v>1727</v>
      </c>
      <c r="E85" s="236">
        <v>0</v>
      </c>
      <c r="F85" s="236">
        <f t="shared" si="5"/>
        <v>1727</v>
      </c>
      <c r="J85" s="10"/>
    </row>
    <row r="86" spans="1:10" s="1" customFormat="1" ht="27" customHeight="1">
      <c r="A86" s="233">
        <v>16501</v>
      </c>
      <c r="B86" s="234"/>
      <c r="C86" s="216" t="s">
        <v>9</v>
      </c>
      <c r="D86" s="235">
        <v>9436</v>
      </c>
      <c r="E86" s="236">
        <v>42</v>
      </c>
      <c r="F86" s="236">
        <f t="shared" si="5"/>
        <v>9478</v>
      </c>
      <c r="G86" s="49"/>
      <c r="J86" s="10"/>
    </row>
    <row r="87" spans="1:10" s="1" customFormat="1" ht="27" customHeight="1">
      <c r="A87" s="233">
        <v>18400</v>
      </c>
      <c r="B87" s="234"/>
      <c r="C87" s="216" t="s">
        <v>101</v>
      </c>
      <c r="D87" s="235">
        <v>40338</v>
      </c>
      <c r="E87" s="236">
        <v>85</v>
      </c>
      <c r="F87" s="236">
        <f t="shared" si="5"/>
        <v>40423</v>
      </c>
      <c r="J87" s="10"/>
    </row>
    <row r="88" spans="1:10" s="1" customFormat="1" ht="27" customHeight="1" thickBot="1">
      <c r="A88" s="233">
        <v>19900</v>
      </c>
      <c r="B88" s="234"/>
      <c r="C88" s="216" t="s">
        <v>334</v>
      </c>
      <c r="D88" s="235">
        <v>940</v>
      </c>
      <c r="E88" s="236">
        <v>0</v>
      </c>
      <c r="F88" s="236">
        <f t="shared" si="5"/>
        <v>940</v>
      </c>
      <c r="J88" s="10"/>
    </row>
    <row r="89" spans="1:10" s="1" customFormat="1" ht="24.75" customHeight="1" thickBot="1">
      <c r="A89" s="244"/>
      <c r="B89" s="245"/>
      <c r="C89" s="219" t="s">
        <v>116</v>
      </c>
      <c r="D89" s="246">
        <f>SUM(D75:D88)</f>
        <v>200395</v>
      </c>
      <c r="E89" s="247">
        <f>SUM(E75:E88)</f>
        <v>470</v>
      </c>
      <c r="F89" s="247">
        <f>SUM(F75:F88)</f>
        <v>200865</v>
      </c>
      <c r="J89" s="10"/>
    </row>
    <row r="90" spans="1:10" s="1" customFormat="1" ht="27" customHeight="1">
      <c r="A90" s="229"/>
      <c r="B90" s="230" t="s">
        <v>28</v>
      </c>
      <c r="C90" s="213" t="s">
        <v>362</v>
      </c>
      <c r="D90" s="235">
        <v>0</v>
      </c>
      <c r="E90" s="236">
        <v>0</v>
      </c>
      <c r="F90" s="236">
        <f>D90+E90</f>
        <v>0</v>
      </c>
      <c r="J90" s="10"/>
    </row>
    <row r="91" spans="1:10" s="1" customFormat="1" ht="27" customHeight="1" thickBot="1">
      <c r="A91" s="242">
        <v>11000</v>
      </c>
      <c r="B91" s="243"/>
      <c r="C91" s="218" t="s">
        <v>29</v>
      </c>
      <c r="D91" s="235">
        <v>4485</v>
      </c>
      <c r="E91" s="236">
        <v>2</v>
      </c>
      <c r="F91" s="236">
        <f>D91+E91</f>
        <v>4487</v>
      </c>
      <c r="J91" s="10"/>
    </row>
    <row r="92" spans="1:10" s="1" customFormat="1" ht="27" customHeight="1" thickBot="1">
      <c r="A92" s="244"/>
      <c r="B92" s="245"/>
      <c r="C92" s="219" t="s">
        <v>30</v>
      </c>
      <c r="D92" s="246">
        <f>SUM(D90:D91)</f>
        <v>4485</v>
      </c>
      <c r="E92" s="247">
        <f>SUM(E90:E91)</f>
        <v>2</v>
      </c>
      <c r="F92" s="247">
        <f>SUM(F90:F91)</f>
        <v>4487</v>
      </c>
      <c r="J92" s="10"/>
    </row>
    <row r="93" spans="1:10" s="1" customFormat="1" ht="27" customHeight="1">
      <c r="A93" s="229"/>
      <c r="B93" s="230" t="s">
        <v>31</v>
      </c>
      <c r="C93" s="213" t="s">
        <v>348</v>
      </c>
      <c r="D93" s="235">
        <v>0</v>
      </c>
      <c r="E93" s="236">
        <v>0</v>
      </c>
      <c r="F93" s="236">
        <f>D93+E93</f>
        <v>0</v>
      </c>
      <c r="J93" s="10"/>
    </row>
    <row r="94" spans="1:10" s="1" customFormat="1" ht="27" customHeight="1">
      <c r="A94" s="237">
        <v>10118</v>
      </c>
      <c r="B94" s="238"/>
      <c r="C94" s="215" t="s">
        <v>307</v>
      </c>
      <c r="D94" s="235">
        <v>3302</v>
      </c>
      <c r="E94" s="236">
        <v>3</v>
      </c>
      <c r="F94" s="236">
        <f>D94+E94</f>
        <v>3305</v>
      </c>
      <c r="J94" s="10"/>
    </row>
    <row r="95" spans="1:10" s="1" customFormat="1" ht="27" customHeight="1" thickBot="1">
      <c r="A95" s="237">
        <v>11100</v>
      </c>
      <c r="B95" s="238"/>
      <c r="C95" s="215" t="s">
        <v>104</v>
      </c>
      <c r="D95" s="235">
        <v>52268</v>
      </c>
      <c r="E95" s="236">
        <v>89</v>
      </c>
      <c r="F95" s="236">
        <f>D95+E95</f>
        <v>52357</v>
      </c>
      <c r="J95" s="10"/>
    </row>
    <row r="96" spans="1:10" s="1" customFormat="1" ht="27" customHeight="1" thickBot="1">
      <c r="A96" s="244"/>
      <c r="B96" s="245"/>
      <c r="C96" s="219" t="s">
        <v>96</v>
      </c>
      <c r="D96" s="246">
        <f>SUM(D93:D95)</f>
        <v>55570</v>
      </c>
      <c r="E96" s="247">
        <f>SUM(E93:E95)</f>
        <v>92</v>
      </c>
      <c r="F96" s="247">
        <f>SUM(F93:F95)</f>
        <v>55662</v>
      </c>
      <c r="J96" s="10"/>
    </row>
    <row r="97" spans="1:10" s="1" customFormat="1" ht="27" customHeight="1">
      <c r="A97" s="242"/>
      <c r="B97" s="249" t="s">
        <v>32</v>
      </c>
      <c r="C97" s="220" t="s">
        <v>363</v>
      </c>
      <c r="D97" s="235">
        <v>0</v>
      </c>
      <c r="E97" s="236">
        <v>0</v>
      </c>
      <c r="F97" s="236">
        <f>D97+E97</f>
        <v>0</v>
      </c>
      <c r="J97" s="10"/>
    </row>
    <row r="98" spans="1:10" s="1" customFormat="1" ht="27" customHeight="1">
      <c r="A98" s="233">
        <v>11700</v>
      </c>
      <c r="B98" s="234"/>
      <c r="C98" s="214" t="s">
        <v>308</v>
      </c>
      <c r="D98" s="235">
        <v>14565</v>
      </c>
      <c r="E98" s="236">
        <v>56</v>
      </c>
      <c r="F98" s="236">
        <f>D98+E98</f>
        <v>14621</v>
      </c>
      <c r="J98" s="10"/>
    </row>
    <row r="99" spans="1:10" s="1" customFormat="1" ht="27" customHeight="1">
      <c r="A99" s="233">
        <v>11700</v>
      </c>
      <c r="B99" s="234"/>
      <c r="C99" s="214" t="s">
        <v>309</v>
      </c>
      <c r="D99" s="235">
        <v>786</v>
      </c>
      <c r="E99" s="236">
        <v>12</v>
      </c>
      <c r="F99" s="236">
        <f>D99+E99</f>
        <v>798</v>
      </c>
      <c r="J99" s="10"/>
    </row>
    <row r="100" spans="1:10" s="1" customFormat="1" ht="27" customHeight="1">
      <c r="A100" s="233">
        <v>14224</v>
      </c>
      <c r="B100" s="234"/>
      <c r="C100" s="214" t="s">
        <v>89</v>
      </c>
      <c r="D100" s="235">
        <v>18179</v>
      </c>
      <c r="E100" s="236">
        <v>0</v>
      </c>
      <c r="F100" s="236">
        <f>D100+E100</f>
        <v>18179</v>
      </c>
      <c r="J100" s="10"/>
    </row>
    <row r="101" spans="1:10" s="1" customFormat="1" ht="27" customHeight="1" thickBot="1">
      <c r="A101" s="242">
        <v>19400</v>
      </c>
      <c r="B101" s="243"/>
      <c r="C101" s="218" t="s">
        <v>105</v>
      </c>
      <c r="D101" s="235">
        <v>22387</v>
      </c>
      <c r="E101" s="236">
        <v>14</v>
      </c>
      <c r="F101" s="236">
        <f>D101+E101</f>
        <v>22401</v>
      </c>
      <c r="J101" s="10"/>
    </row>
    <row r="102" spans="1:10" s="1" customFormat="1" ht="27" customHeight="1" thickBot="1">
      <c r="A102" s="244"/>
      <c r="B102" s="245"/>
      <c r="C102" s="219" t="s">
        <v>33</v>
      </c>
      <c r="D102" s="246">
        <f>SUM(D97:D101)</f>
        <v>55917</v>
      </c>
      <c r="E102" s="247">
        <f>SUM(E97:E101)</f>
        <v>82</v>
      </c>
      <c r="F102" s="247">
        <f>SUM(F97:F101)</f>
        <v>55999</v>
      </c>
      <c r="J102" s="10"/>
    </row>
    <row r="103" spans="1:10" s="1" customFormat="1" ht="27" customHeight="1">
      <c r="A103" s="229"/>
      <c r="B103" s="230" t="s">
        <v>34</v>
      </c>
      <c r="C103" s="213" t="s">
        <v>364</v>
      </c>
      <c r="D103" s="235">
        <v>0</v>
      </c>
      <c r="E103" s="236">
        <v>0</v>
      </c>
      <c r="F103" s="236">
        <f aca="true" t="shared" si="6" ref="F103:F114">D103+E103</f>
        <v>0</v>
      </c>
      <c r="J103" s="10"/>
    </row>
    <row r="104" spans="1:10" s="1" customFormat="1" ht="27" customHeight="1">
      <c r="A104" s="237"/>
      <c r="B104" s="238"/>
      <c r="C104" s="221" t="s">
        <v>87</v>
      </c>
      <c r="D104" s="235">
        <v>0</v>
      </c>
      <c r="E104" s="236">
        <v>0</v>
      </c>
      <c r="F104" s="236">
        <f t="shared" si="6"/>
        <v>0</v>
      </c>
      <c r="J104" s="10"/>
    </row>
    <row r="105" spans="1:10" s="1" customFormat="1" ht="27" customHeight="1">
      <c r="A105" s="237">
        <v>10120</v>
      </c>
      <c r="B105" s="238"/>
      <c r="C105" s="215" t="s">
        <v>119</v>
      </c>
      <c r="D105" s="235">
        <v>261</v>
      </c>
      <c r="E105" s="236">
        <v>0</v>
      </c>
      <c r="F105" s="236">
        <f t="shared" si="6"/>
        <v>261</v>
      </c>
      <c r="J105" s="10"/>
    </row>
    <row r="106" spans="1:10" s="1" customFormat="1" ht="27" customHeight="1">
      <c r="A106" s="242">
        <v>10900</v>
      </c>
      <c r="B106" s="243"/>
      <c r="C106" s="218" t="s">
        <v>3</v>
      </c>
      <c r="D106" s="235">
        <v>15230</v>
      </c>
      <c r="E106" s="236">
        <v>19</v>
      </c>
      <c r="F106" s="236">
        <f t="shared" si="6"/>
        <v>15249</v>
      </c>
      <c r="J106" s="10"/>
    </row>
    <row r="107" spans="1:10" s="1" customFormat="1" ht="27" customHeight="1">
      <c r="A107" s="233">
        <v>14202</v>
      </c>
      <c r="B107" s="234"/>
      <c r="C107" s="214" t="s">
        <v>90</v>
      </c>
      <c r="D107" s="235">
        <v>1526</v>
      </c>
      <c r="E107" s="236">
        <v>0</v>
      </c>
      <c r="F107" s="236">
        <f t="shared" si="6"/>
        <v>1526</v>
      </c>
      <c r="J107" s="10"/>
    </row>
    <row r="108" spans="1:10" s="1" customFormat="1" ht="27" customHeight="1">
      <c r="A108" s="237">
        <v>10696</v>
      </c>
      <c r="B108" s="238"/>
      <c r="C108" s="215" t="s">
        <v>95</v>
      </c>
      <c r="D108" s="235">
        <v>4743</v>
      </c>
      <c r="E108" s="236">
        <v>0</v>
      </c>
      <c r="F108" s="236">
        <f t="shared" si="6"/>
        <v>4743</v>
      </c>
      <c r="J108" s="10"/>
    </row>
    <row r="109" spans="1:10" s="1" customFormat="1" ht="27" customHeight="1">
      <c r="A109" s="233">
        <v>15700</v>
      </c>
      <c r="B109" s="234"/>
      <c r="C109" s="223" t="s">
        <v>106</v>
      </c>
      <c r="D109" s="235">
        <v>11448</v>
      </c>
      <c r="E109" s="236">
        <v>119</v>
      </c>
      <c r="F109" s="236">
        <f t="shared" si="6"/>
        <v>11567</v>
      </c>
      <c r="J109" s="10"/>
    </row>
    <row r="110" spans="1:10" s="1" customFormat="1" ht="27" customHeight="1">
      <c r="A110" s="233">
        <v>16700</v>
      </c>
      <c r="B110" s="234"/>
      <c r="C110" s="214" t="s">
        <v>10</v>
      </c>
      <c r="D110" s="235">
        <v>11895</v>
      </c>
      <c r="E110" s="236">
        <v>37</v>
      </c>
      <c r="F110" s="236">
        <f t="shared" si="6"/>
        <v>11932</v>
      </c>
      <c r="J110" s="10"/>
    </row>
    <row r="111" spans="1:10" s="1" customFormat="1" ht="27" customHeight="1">
      <c r="A111" s="242">
        <v>18600</v>
      </c>
      <c r="B111" s="243"/>
      <c r="C111" s="218" t="s">
        <v>92</v>
      </c>
      <c r="D111" s="235">
        <v>9559</v>
      </c>
      <c r="E111" s="236">
        <v>0</v>
      </c>
      <c r="F111" s="236">
        <f t="shared" si="6"/>
        <v>9559</v>
      </c>
      <c r="J111" s="10"/>
    </row>
    <row r="112" spans="1:10" s="1" customFormat="1" ht="27" customHeight="1">
      <c r="A112" s="233">
        <v>14226</v>
      </c>
      <c r="B112" s="234"/>
      <c r="C112" s="214" t="s">
        <v>123</v>
      </c>
      <c r="D112" s="235">
        <v>3950</v>
      </c>
      <c r="E112" s="236">
        <v>55</v>
      </c>
      <c r="F112" s="236">
        <f t="shared" si="6"/>
        <v>4005</v>
      </c>
      <c r="G112" s="49"/>
      <c r="J112" s="10"/>
    </row>
    <row r="113" spans="1:10" s="1" customFormat="1" ht="27" customHeight="1">
      <c r="A113" s="233">
        <v>19600</v>
      </c>
      <c r="B113" s="234"/>
      <c r="C113" s="214" t="s">
        <v>122</v>
      </c>
      <c r="D113" s="235">
        <v>3096</v>
      </c>
      <c r="E113" s="236">
        <v>0</v>
      </c>
      <c r="F113" s="236">
        <f t="shared" si="6"/>
        <v>3096</v>
      </c>
      <c r="J113" s="10"/>
    </row>
    <row r="114" spans="1:10" s="1" customFormat="1" ht="27" customHeight="1" thickBot="1">
      <c r="A114" s="233">
        <v>19700</v>
      </c>
      <c r="B114" s="234"/>
      <c r="C114" s="214" t="s">
        <v>124</v>
      </c>
      <c r="D114" s="235">
        <f>1817+1000</f>
        <v>2817</v>
      </c>
      <c r="E114" s="236">
        <v>0</v>
      </c>
      <c r="F114" s="236">
        <f t="shared" si="6"/>
        <v>2817</v>
      </c>
      <c r="J114" s="10"/>
    </row>
    <row r="115" spans="1:10" s="1" customFormat="1" ht="27" customHeight="1" thickBot="1">
      <c r="A115" s="244"/>
      <c r="B115" s="245"/>
      <c r="C115" s="219" t="s">
        <v>296</v>
      </c>
      <c r="D115" s="246">
        <f>SUM(D103:D114)</f>
        <v>64525</v>
      </c>
      <c r="E115" s="247">
        <f>SUM(E103:E114)</f>
        <v>230</v>
      </c>
      <c r="F115" s="247">
        <f>SUM(F103:F114)</f>
        <v>64755</v>
      </c>
      <c r="J115" s="10"/>
    </row>
    <row r="116" spans="1:10" s="1" customFormat="1" ht="27" customHeight="1" thickBot="1">
      <c r="A116" s="242">
        <v>19000</v>
      </c>
      <c r="B116" s="243"/>
      <c r="C116" s="224" t="s">
        <v>35</v>
      </c>
      <c r="D116" s="235">
        <f>181163-1000</f>
        <v>180163</v>
      </c>
      <c r="E116" s="236">
        <v>0</v>
      </c>
      <c r="F116" s="236">
        <f>D116+E116</f>
        <v>180163</v>
      </c>
      <c r="J116" s="10"/>
    </row>
    <row r="117" spans="1:10" s="1" customFormat="1" ht="27" customHeight="1" thickBot="1">
      <c r="A117" s="244"/>
      <c r="B117" s="254"/>
      <c r="C117" s="219" t="s">
        <v>297</v>
      </c>
      <c r="D117" s="246">
        <f>D23+D31+D48+D51+D60+D74+D89+D92+D96+D102+D115+D116</f>
        <v>4385000</v>
      </c>
      <c r="E117" s="247">
        <f>E23+E31+E48+E51+E60+E74+E89+E92+E96+E102+E115+E116</f>
        <v>15000</v>
      </c>
      <c r="F117" s="247">
        <f>F23+F31+F48+F51+F60+F74+F89+F92+F96+F102+F115+F116</f>
        <v>4400000</v>
      </c>
      <c r="I117" s="49"/>
      <c r="J117" s="10"/>
    </row>
    <row r="118" spans="1:5" ht="22.5" customHeight="1">
      <c r="A118" s="3"/>
      <c r="B118" s="3"/>
      <c r="C118" s="3"/>
      <c r="D118" s="3"/>
      <c r="E118" s="3"/>
    </row>
    <row r="119" spans="1:6" ht="27.75">
      <c r="A119" s="3"/>
      <c r="B119" s="3"/>
      <c r="C119" s="3"/>
      <c r="D119" s="3"/>
      <c r="E119" s="3"/>
      <c r="F119" s="6"/>
    </row>
    <row r="120" spans="1:6" ht="27.75">
      <c r="A120" s="3"/>
      <c r="B120" s="3"/>
      <c r="C120" s="3"/>
      <c r="D120" s="52"/>
      <c r="E120" s="3"/>
      <c r="F120" s="7"/>
    </row>
    <row r="121" spans="1:5" ht="27.75">
      <c r="A121" s="3"/>
      <c r="B121" s="3"/>
      <c r="C121" s="3"/>
      <c r="D121" s="3"/>
      <c r="E121" s="3"/>
    </row>
    <row r="122" spans="1:6" ht="27.75">
      <c r="A122" s="3"/>
      <c r="B122" s="3"/>
      <c r="C122" s="3"/>
      <c r="D122" s="3"/>
      <c r="E122" s="3"/>
      <c r="F122" s="7"/>
    </row>
    <row r="123" spans="1:5" ht="27.75">
      <c r="A123" s="3"/>
      <c r="B123" s="3"/>
      <c r="C123" s="3"/>
      <c r="D123" s="3"/>
      <c r="E123" s="3"/>
    </row>
    <row r="124" spans="1:5" ht="27.75">
      <c r="A124" s="3"/>
      <c r="B124" s="3"/>
      <c r="C124" s="3"/>
      <c r="D124" s="3"/>
      <c r="E124" s="3"/>
    </row>
    <row r="125" spans="1:5" ht="27.75">
      <c r="A125" s="3"/>
      <c r="B125" s="3"/>
      <c r="C125" s="3"/>
      <c r="D125" s="3"/>
      <c r="E125" s="3"/>
    </row>
    <row r="126" spans="1:5" ht="27.75">
      <c r="A126" s="3"/>
      <c r="B126" s="3"/>
      <c r="C126" s="3"/>
      <c r="D126" s="3"/>
      <c r="E126" s="3"/>
    </row>
    <row r="137" spans="1:5" ht="27.75">
      <c r="A137" s="3"/>
      <c r="B137" s="3"/>
      <c r="C137" s="3"/>
      <c r="D137" s="3"/>
      <c r="E137" s="3"/>
    </row>
    <row r="138" spans="1:5" ht="27.75">
      <c r="A138" s="3"/>
      <c r="B138" s="3"/>
      <c r="C138" s="3"/>
      <c r="D138" s="3"/>
      <c r="E138" s="3"/>
    </row>
    <row r="139" spans="1:5" ht="27.75">
      <c r="A139" s="3"/>
      <c r="B139" s="3"/>
      <c r="C139" s="3"/>
      <c r="D139" s="3"/>
      <c r="E139" s="3"/>
    </row>
    <row r="140" spans="1:5" ht="27.75">
      <c r="A140" s="3"/>
      <c r="B140" s="3"/>
      <c r="C140" s="3"/>
      <c r="D140" s="3"/>
      <c r="E140" s="3"/>
    </row>
    <row r="141" spans="1:5" ht="27.75">
      <c r="A141" s="3"/>
      <c r="B141" s="3"/>
      <c r="C141" s="3"/>
      <c r="D141" s="3"/>
      <c r="E141" s="3"/>
    </row>
    <row r="142" spans="1:5" ht="27.75">
      <c r="A142" s="3"/>
      <c r="B142" s="3"/>
      <c r="C142" s="3"/>
      <c r="D142" s="3"/>
      <c r="E142" s="3"/>
    </row>
    <row r="143" spans="1:5" ht="27.75">
      <c r="A143" s="3"/>
      <c r="B143" s="3"/>
      <c r="C143" s="3"/>
      <c r="D143" s="3"/>
      <c r="E143" s="3"/>
    </row>
    <row r="144" spans="1:5" ht="27.75">
      <c r="A144" s="3"/>
      <c r="B144" s="3"/>
      <c r="C144" s="3"/>
      <c r="D144" s="3"/>
      <c r="E144" s="3"/>
    </row>
    <row r="145" spans="1:5" ht="27.75">
      <c r="A145" s="3"/>
      <c r="B145" s="3"/>
      <c r="C145" s="3"/>
      <c r="D145" s="3"/>
      <c r="E145" s="3"/>
    </row>
    <row r="146" spans="1:5" ht="27.75">
      <c r="A146" s="3"/>
      <c r="B146" s="3"/>
      <c r="C146" s="3"/>
      <c r="D146" s="3"/>
      <c r="E146" s="3"/>
    </row>
    <row r="147" spans="1:5" ht="27.75">
      <c r="A147" s="3"/>
      <c r="B147" s="3"/>
      <c r="C147" s="3"/>
      <c r="D147" s="3"/>
      <c r="E147" s="3"/>
    </row>
    <row r="148" spans="1:5" ht="27.75">
      <c r="A148" s="3"/>
      <c r="B148" s="3"/>
      <c r="C148" s="3"/>
      <c r="D148" s="3"/>
      <c r="E148" s="3"/>
    </row>
    <row r="149" spans="1:5" ht="27.75">
      <c r="A149" s="3"/>
      <c r="B149" s="3"/>
      <c r="C149" s="3"/>
      <c r="D149" s="3"/>
      <c r="E149" s="3"/>
    </row>
    <row r="150" spans="1:5" ht="27.75">
      <c r="A150" s="3"/>
      <c r="B150" s="3"/>
      <c r="C150" s="3"/>
      <c r="D150" s="3"/>
      <c r="E150" s="3"/>
    </row>
    <row r="151" spans="1:5" ht="27.75">
      <c r="A151" s="3"/>
      <c r="B151" s="3"/>
      <c r="C151" s="3"/>
      <c r="D151" s="3"/>
      <c r="E151" s="3"/>
    </row>
    <row r="152" spans="1:5" ht="27.75">
      <c r="A152" s="3"/>
      <c r="B152" s="3"/>
      <c r="C152" s="3"/>
      <c r="D152" s="3"/>
      <c r="E152" s="3"/>
    </row>
    <row r="153" spans="1:5" ht="27.75">
      <c r="A153" s="3"/>
      <c r="B153" s="3"/>
      <c r="C153" s="3"/>
      <c r="D153" s="3"/>
      <c r="E153" s="3"/>
    </row>
    <row r="154" spans="1:5" ht="27.75">
      <c r="A154" s="3"/>
      <c r="B154" s="3"/>
      <c r="C154" s="3"/>
      <c r="D154" s="3"/>
      <c r="E154" s="3"/>
    </row>
    <row r="155" spans="1:5" ht="27.75">
      <c r="A155" s="3"/>
      <c r="B155" s="3"/>
      <c r="C155" s="3"/>
      <c r="D155" s="3"/>
      <c r="E155" s="3"/>
    </row>
    <row r="156" spans="1:5" ht="27.75">
      <c r="A156" s="3"/>
      <c r="B156" s="3"/>
      <c r="C156" s="3"/>
      <c r="D156" s="3"/>
      <c r="E156" s="3"/>
    </row>
    <row r="157" spans="1:5" ht="27.75">
      <c r="A157" s="3"/>
      <c r="B157" s="3"/>
      <c r="C157" s="3"/>
      <c r="D157" s="3"/>
      <c r="E157" s="3"/>
    </row>
    <row r="158" spans="1:5" ht="27.75">
      <c r="A158" s="3"/>
      <c r="B158" s="3"/>
      <c r="C158" s="3"/>
      <c r="D158" s="3"/>
      <c r="E158" s="3"/>
    </row>
    <row r="159" spans="1:5" ht="27.75">
      <c r="A159" s="3"/>
      <c r="B159" s="3"/>
      <c r="C159" s="3"/>
      <c r="D159" s="3"/>
      <c r="E159" s="3"/>
    </row>
    <row r="160" spans="1:5" ht="27.75">
      <c r="A160" s="3"/>
      <c r="B160" s="3"/>
      <c r="C160" s="3"/>
      <c r="D160" s="3"/>
      <c r="E160" s="3"/>
    </row>
    <row r="161" spans="1:5" ht="27.75">
      <c r="A161" s="3"/>
      <c r="B161" s="3"/>
      <c r="C161" s="3"/>
      <c r="D161" s="3"/>
      <c r="E161" s="3"/>
    </row>
    <row r="162" spans="1:5" ht="27.75">
      <c r="A162" s="3"/>
      <c r="B162" s="3"/>
      <c r="C162" s="3"/>
      <c r="D162" s="3"/>
      <c r="E162" s="3"/>
    </row>
    <row r="163" spans="1:5" ht="27.75">
      <c r="A163" s="3"/>
      <c r="B163" s="3"/>
      <c r="C163" s="3"/>
      <c r="D163" s="3"/>
      <c r="E163" s="3"/>
    </row>
    <row r="164" spans="1:5" ht="27.75">
      <c r="A164" s="3"/>
      <c r="B164" s="3"/>
      <c r="C164" s="3"/>
      <c r="D164" s="3"/>
      <c r="E164" s="3"/>
    </row>
    <row r="165" spans="1:5" ht="27.75">
      <c r="A165" s="3"/>
      <c r="B165" s="3"/>
      <c r="C165" s="3"/>
      <c r="D165" s="3"/>
      <c r="E165" s="3"/>
    </row>
    <row r="166" spans="1:5" ht="27.75">
      <c r="A166" s="3"/>
      <c r="B166" s="3"/>
      <c r="C166" s="3"/>
      <c r="D166" s="3"/>
      <c r="E166" s="3"/>
    </row>
    <row r="167" spans="1:5" ht="27.75">
      <c r="A167" s="3"/>
      <c r="B167" s="3"/>
      <c r="C167" s="3"/>
      <c r="D167" s="3"/>
      <c r="E167" s="3"/>
    </row>
    <row r="168" spans="1:5" ht="27.75">
      <c r="A168" s="3"/>
      <c r="B168" s="3"/>
      <c r="C168" s="3"/>
      <c r="D168" s="3"/>
      <c r="E168" s="3"/>
    </row>
    <row r="169" spans="1:5" ht="27.75">
      <c r="A169" s="3"/>
      <c r="B169" s="3"/>
      <c r="C169" s="3"/>
      <c r="D169" s="3"/>
      <c r="E169" s="3"/>
    </row>
    <row r="170" spans="1:5" ht="27.75">
      <c r="A170" s="3"/>
      <c r="B170" s="3"/>
      <c r="C170" s="3"/>
      <c r="D170" s="3"/>
      <c r="E170" s="3"/>
    </row>
    <row r="171" spans="1:5" ht="27.75">
      <c r="A171" s="3"/>
      <c r="B171" s="3"/>
      <c r="C171" s="3"/>
      <c r="D171" s="3"/>
      <c r="E171" s="3"/>
    </row>
    <row r="172" spans="1:5" ht="27.75">
      <c r="A172" s="3"/>
      <c r="B172" s="3"/>
      <c r="C172" s="3"/>
      <c r="D172" s="3"/>
      <c r="E172" s="3"/>
    </row>
    <row r="173" spans="1:5" ht="27.75">
      <c r="A173" s="3"/>
      <c r="B173" s="3"/>
      <c r="C173" s="3"/>
      <c r="D173" s="3"/>
      <c r="E173" s="3"/>
    </row>
    <row r="174" spans="1:5" ht="27.75">
      <c r="A174" s="3"/>
      <c r="B174" s="3"/>
      <c r="C174" s="3"/>
      <c r="D174" s="3"/>
      <c r="E174" s="3"/>
    </row>
    <row r="175" spans="1:5" ht="27.75">
      <c r="A175" s="3"/>
      <c r="B175" s="3"/>
      <c r="C175" s="3"/>
      <c r="D175" s="3"/>
      <c r="E175" s="3"/>
    </row>
    <row r="176" spans="1:5" ht="27.75">
      <c r="A176" s="3"/>
      <c r="B176" s="3"/>
      <c r="C176" s="3"/>
      <c r="D176" s="3"/>
      <c r="E176" s="3"/>
    </row>
    <row r="177" spans="1:5" ht="27.75">
      <c r="A177" s="3"/>
      <c r="B177" s="3"/>
      <c r="C177" s="3"/>
      <c r="D177" s="3"/>
      <c r="E177" s="3"/>
    </row>
    <row r="178" spans="1:5" ht="27.75">
      <c r="A178" s="3"/>
      <c r="B178" s="3"/>
      <c r="C178" s="3"/>
      <c r="D178" s="3"/>
      <c r="E178" s="3"/>
    </row>
    <row r="179" spans="1:5" ht="27.75">
      <c r="A179" s="3"/>
      <c r="B179" s="3"/>
      <c r="C179" s="3"/>
      <c r="D179" s="3"/>
      <c r="E179" s="3"/>
    </row>
    <row r="180" spans="1:5" ht="27.75">
      <c r="A180" s="3"/>
      <c r="B180" s="3"/>
      <c r="C180" s="3"/>
      <c r="D180" s="3"/>
      <c r="E180" s="3"/>
    </row>
    <row r="181" spans="1:5" ht="27.75">
      <c r="A181" s="3"/>
      <c r="B181" s="3"/>
      <c r="C181" s="3"/>
      <c r="D181" s="3"/>
      <c r="E181" s="3"/>
    </row>
  </sheetData>
  <sheetProtection/>
  <mergeCells count="6">
    <mergeCell ref="D5:E5"/>
    <mergeCell ref="A1:F1"/>
    <mergeCell ref="A2:F2"/>
    <mergeCell ref="A3:F3"/>
    <mergeCell ref="B5:C6"/>
    <mergeCell ref="A4:F4"/>
  </mergeCells>
  <printOptions horizontalCentered="1"/>
  <pageMargins left="0.2362204724409449" right="0.2362204724409449" top="0.1968503937007874" bottom="0.2755905511811024" header="0.5118110236220472" footer="0.07874015748031496"/>
  <pageSetup fitToHeight="0" horizontalDpi="600" verticalDpi="600" orientation="portrait" paperSize="9" scale="64" r:id="rId1"/>
  <headerFooter alignWithMargins="0">
    <oddFooter>&amp;C&amp;"AF_Najed,Normal Traditional"&amp;18صفحة &amp;P</oddFooter>
  </headerFooter>
  <rowBreaks count="2" manualBreakCount="2">
    <brk id="48" max="5" man="1"/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ahmed.maawali</cp:lastModifiedBy>
  <cp:lastPrinted>2017-01-03T04:09:13Z</cp:lastPrinted>
  <dcterms:created xsi:type="dcterms:W3CDTF">1997-12-17T10:14:40Z</dcterms:created>
  <dcterms:modified xsi:type="dcterms:W3CDTF">2017-01-03T04:09:15Z</dcterms:modified>
  <cp:category/>
  <cp:version/>
  <cp:contentType/>
  <cp:contentStatus/>
</cp:coreProperties>
</file>