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20" yWindow="45" windowWidth="15195" windowHeight="8190"/>
  </bookViews>
  <sheets>
    <sheet name="1" sheetId="1" r:id="rId1"/>
    <sheet name="2" sheetId="2" r:id="rId2"/>
    <sheet name="2.1" sheetId="3" r:id="rId3"/>
    <sheet name="2.2" sheetId="4" r:id="rId4"/>
    <sheet name="3" sheetId="5" r:id="rId5"/>
    <sheet name="3.1" sheetId="6" r:id="rId6"/>
    <sheet name="4" sheetId="7" r:id="rId7"/>
    <sheet name="4.1" sheetId="8" r:id="rId8"/>
    <sheet name="4.2" sheetId="9" r:id="rId9"/>
    <sheet name="5" sheetId="10" r:id="rId10"/>
    <sheet name="5.1" sheetId="11" r:id="rId11"/>
    <sheet name="5.2" sheetId="12" r:id="rId12"/>
    <sheet name="6" sheetId="13" r:id="rId13"/>
    <sheet name="6.1" sheetId="14" r:id="rId14"/>
    <sheet name="6.2" sheetId="15" r:id="rId15"/>
  </sheets>
  <calcPr calcId="145621"/>
</workbook>
</file>

<file path=xl/calcChain.xml><?xml version="1.0" encoding="utf-8"?>
<calcChain xmlns="http://schemas.openxmlformats.org/spreadsheetml/2006/main">
  <c r="D40" i="15" l="1"/>
  <c r="C40" i="15"/>
  <c r="A40" i="15"/>
  <c r="D31" i="15"/>
  <c r="C31" i="15"/>
  <c r="A31" i="15"/>
  <c r="A41" i="15" s="1"/>
  <c r="D23" i="15"/>
  <c r="D41" i="15" s="1"/>
  <c r="C23" i="15"/>
  <c r="C41" i="15" s="1"/>
  <c r="A23" i="15"/>
  <c r="D15" i="15"/>
  <c r="C15" i="15"/>
  <c r="A15" i="15"/>
  <c r="E120" i="14"/>
  <c r="D120" i="14"/>
  <c r="A120" i="14"/>
  <c r="A110" i="14"/>
  <c r="D109" i="14"/>
  <c r="E106" i="14"/>
  <c r="E110" i="14" s="1"/>
  <c r="D106" i="14"/>
  <c r="D110" i="14" s="1"/>
  <c r="E104" i="14"/>
  <c r="D104" i="14"/>
  <c r="A104" i="14"/>
  <c r="E89" i="14"/>
  <c r="D89" i="14"/>
  <c r="A89" i="14"/>
  <c r="E83" i="14"/>
  <c r="D83" i="14"/>
  <c r="A83" i="14"/>
  <c r="E80" i="14"/>
  <c r="D80" i="14"/>
  <c r="A80" i="14"/>
  <c r="D70" i="14"/>
  <c r="A70" i="14"/>
  <c r="E64" i="14"/>
  <c r="E70" i="14" s="1"/>
  <c r="D64" i="14"/>
  <c r="E60" i="14"/>
  <c r="D60" i="14"/>
  <c r="A60" i="14"/>
  <c r="E45" i="14"/>
  <c r="D45" i="14"/>
  <c r="A45" i="14"/>
  <c r="E42" i="14"/>
  <c r="D42" i="14"/>
  <c r="A42" i="14"/>
  <c r="E31" i="14"/>
  <c r="E121" i="14" s="1"/>
  <c r="D31" i="14"/>
  <c r="D121" i="14" s="1"/>
  <c r="A31" i="14"/>
  <c r="E24" i="14"/>
  <c r="D24" i="14"/>
  <c r="A24" i="14"/>
  <c r="A121" i="14" s="1"/>
  <c r="D79" i="13"/>
  <c r="C79" i="13"/>
  <c r="A79" i="13"/>
  <c r="D26" i="12"/>
  <c r="C26" i="12"/>
  <c r="A26" i="12"/>
  <c r="D23" i="12"/>
  <c r="C23" i="12"/>
  <c r="A23" i="12"/>
  <c r="D19" i="12"/>
  <c r="C19" i="12"/>
  <c r="A19" i="12"/>
  <c r="D15" i="12"/>
  <c r="D27" i="12" s="1"/>
  <c r="C15" i="12"/>
  <c r="C27" i="12" s="1"/>
  <c r="A15" i="12"/>
  <c r="A27" i="12" s="1"/>
  <c r="E121" i="11"/>
  <c r="D121" i="11"/>
  <c r="A121" i="11"/>
  <c r="A117" i="11"/>
  <c r="E115" i="11"/>
  <c r="E117" i="11" s="1"/>
  <c r="D115" i="11"/>
  <c r="D117" i="11" s="1"/>
  <c r="E113" i="11"/>
  <c r="D113" i="11"/>
  <c r="A113" i="11"/>
  <c r="E94" i="11"/>
  <c r="D94" i="11"/>
  <c r="A94" i="11"/>
  <c r="E91" i="11"/>
  <c r="D91" i="11"/>
  <c r="A91" i="11"/>
  <c r="A79" i="11"/>
  <c r="E74" i="11"/>
  <c r="E79" i="11" s="1"/>
  <c r="D74" i="11"/>
  <c r="D79" i="11" s="1"/>
  <c r="E70" i="11"/>
  <c r="D70" i="11"/>
  <c r="A70" i="11"/>
  <c r="E64" i="11"/>
  <c r="D64" i="11"/>
  <c r="A64" i="11"/>
  <c r="E49" i="11"/>
  <c r="D49" i="11"/>
  <c r="A49" i="11"/>
  <c r="E32" i="11"/>
  <c r="D32" i="11"/>
  <c r="A32" i="11"/>
  <c r="E23" i="11"/>
  <c r="E122" i="11" s="1"/>
  <c r="D23" i="11"/>
  <c r="D122" i="11" s="1"/>
  <c r="A23" i="11"/>
  <c r="A122" i="11" s="1"/>
  <c r="D77" i="10"/>
  <c r="C77" i="10"/>
  <c r="A77" i="10"/>
  <c r="D181" i="9"/>
  <c r="C181" i="9"/>
  <c r="A181" i="9"/>
  <c r="D176" i="9"/>
  <c r="C176" i="9"/>
  <c r="A176" i="9"/>
  <c r="D173" i="9"/>
  <c r="C173" i="9"/>
  <c r="A173" i="9"/>
  <c r="D170" i="9"/>
  <c r="C170" i="9"/>
  <c r="A170" i="9"/>
  <c r="D166" i="9"/>
  <c r="C166" i="9"/>
  <c r="A166" i="9"/>
  <c r="D161" i="9"/>
  <c r="C161" i="9"/>
  <c r="A161" i="9"/>
  <c r="D153" i="9"/>
  <c r="C153" i="9"/>
  <c r="A153" i="9"/>
  <c r="D135" i="9"/>
  <c r="D183" i="9" s="1"/>
  <c r="C135" i="9"/>
  <c r="C183" i="9" s="1"/>
  <c r="A135" i="9"/>
  <c r="A183" i="9" s="1"/>
  <c r="D128" i="9"/>
  <c r="C128" i="9"/>
  <c r="A128" i="9"/>
  <c r="D122" i="9"/>
  <c r="C122" i="9"/>
  <c r="A122" i="9"/>
  <c r="D72" i="9"/>
  <c r="D129" i="9" s="1"/>
  <c r="C72" i="9"/>
  <c r="C129" i="9" s="1"/>
  <c r="A72" i="9"/>
  <c r="A129" i="9" s="1"/>
  <c r="A185" i="9" s="1"/>
  <c r="D37" i="9"/>
  <c r="C37" i="9"/>
  <c r="A37" i="9"/>
  <c r="D25" i="9"/>
  <c r="C25" i="9"/>
  <c r="A25" i="9"/>
  <c r="D14" i="9"/>
  <c r="D185" i="9" s="1"/>
  <c r="C14" i="9"/>
  <c r="A14" i="9"/>
  <c r="D150" i="8"/>
  <c r="C150" i="8"/>
  <c r="A150" i="8"/>
  <c r="A140" i="8"/>
  <c r="D137" i="8"/>
  <c r="D140" i="8" s="1"/>
  <c r="C137" i="8"/>
  <c r="C140" i="8" s="1"/>
  <c r="D135" i="8"/>
  <c r="D132" i="8"/>
  <c r="C132" i="8"/>
  <c r="A132" i="8"/>
  <c r="D125" i="8"/>
  <c r="C125" i="8"/>
  <c r="A125" i="8"/>
  <c r="D106" i="8"/>
  <c r="C106" i="8"/>
  <c r="A106" i="8"/>
  <c r="D92" i="8"/>
  <c r="A92" i="8"/>
  <c r="D86" i="8"/>
  <c r="C86" i="8"/>
  <c r="C92" i="8" s="1"/>
  <c r="D82" i="8"/>
  <c r="C82" i="8"/>
  <c r="A82" i="8"/>
  <c r="D72" i="8"/>
  <c r="C72" i="8"/>
  <c r="A72" i="8"/>
  <c r="D55" i="8"/>
  <c r="C55" i="8"/>
  <c r="A55" i="8"/>
  <c r="D36" i="8"/>
  <c r="C36" i="8"/>
  <c r="A36" i="8"/>
  <c r="D27" i="8"/>
  <c r="D152" i="8" s="1"/>
  <c r="C27" i="8"/>
  <c r="C152" i="8" s="1"/>
  <c r="A27" i="8"/>
  <c r="A152" i="8" s="1"/>
  <c r="D84" i="7"/>
  <c r="C84" i="7"/>
  <c r="A84" i="7"/>
  <c r="C185" i="9" l="1"/>
  <c r="D20" i="6"/>
  <c r="A20" i="6"/>
  <c r="D17" i="6"/>
  <c r="D21" i="6" s="1"/>
  <c r="C17" i="6"/>
  <c r="A17" i="6"/>
  <c r="A21" i="6" s="1"/>
  <c r="D13" i="6"/>
  <c r="C13" i="6"/>
  <c r="A13" i="6"/>
  <c r="E28" i="5"/>
  <c r="D28" i="5"/>
  <c r="A28" i="5"/>
  <c r="E20" i="5"/>
  <c r="E21" i="5" s="1"/>
  <c r="D20" i="5"/>
  <c r="D21" i="5" s="1"/>
  <c r="A20" i="5"/>
  <c r="E16" i="5"/>
  <c r="A16" i="5"/>
  <c r="E13" i="5"/>
  <c r="D13" i="5"/>
  <c r="A13" i="5"/>
  <c r="A21" i="5" s="1"/>
  <c r="D43" i="4"/>
  <c r="C43" i="4"/>
  <c r="A43" i="4"/>
  <c r="D21" i="4"/>
  <c r="D45" i="4" s="1"/>
  <c r="C21" i="4"/>
  <c r="C45" i="4" s="1"/>
  <c r="A21" i="4"/>
  <c r="A45" i="4" s="1"/>
  <c r="E132" i="3"/>
  <c r="D132" i="3"/>
  <c r="A132" i="3"/>
  <c r="E126" i="3"/>
  <c r="D126" i="3"/>
  <c r="A126" i="3"/>
  <c r="A118" i="3"/>
  <c r="E114" i="3"/>
  <c r="E118" i="3" s="1"/>
  <c r="D114" i="3"/>
  <c r="D118" i="3" s="1"/>
  <c r="E112" i="3"/>
  <c r="D112" i="3"/>
  <c r="A112" i="3"/>
  <c r="E107" i="3"/>
  <c r="D107" i="3"/>
  <c r="A107" i="3"/>
  <c r="E103" i="3"/>
  <c r="D103" i="3"/>
  <c r="A103" i="3"/>
  <c r="A83" i="3"/>
  <c r="E82" i="3"/>
  <c r="E78" i="3"/>
  <c r="E83" i="3" s="1"/>
  <c r="D78" i="3"/>
  <c r="D83" i="3" s="1"/>
  <c r="E73" i="3"/>
  <c r="D73" i="3"/>
  <c r="A73" i="3"/>
  <c r="E68" i="3"/>
  <c r="D68" i="3"/>
  <c r="A68" i="3"/>
  <c r="E65" i="3"/>
  <c r="D65" i="3"/>
  <c r="A65" i="3"/>
  <c r="E39" i="3"/>
  <c r="D39" i="3"/>
  <c r="A39" i="3"/>
  <c r="D28" i="3"/>
  <c r="A28" i="3"/>
  <c r="E27" i="3"/>
  <c r="E28" i="3" s="1"/>
  <c r="E25" i="3"/>
  <c r="D25" i="3"/>
  <c r="D134" i="3" s="1"/>
  <c r="A25" i="3"/>
  <c r="A134" i="3" s="1"/>
  <c r="D85" i="2"/>
  <c r="A85" i="2"/>
  <c r="H56" i="1"/>
  <c r="F56" i="1"/>
  <c r="B56" i="1"/>
  <c r="H52" i="1"/>
  <c r="H61" i="1" s="1"/>
  <c r="F52" i="1"/>
  <c r="F61" i="1" s="1"/>
  <c r="B52" i="1"/>
  <c r="B61" i="1" s="1"/>
  <c r="H35" i="1"/>
  <c r="F35" i="1"/>
  <c r="A31" i="1"/>
  <c r="B35" i="1" s="1"/>
  <c r="H29" i="1"/>
  <c r="F29" i="1"/>
  <c r="B29" i="1"/>
  <c r="H21" i="1"/>
  <c r="H45" i="1" s="1"/>
  <c r="F21" i="1"/>
  <c r="F45" i="1" s="1"/>
  <c r="A16" i="1"/>
  <c r="B21" i="1" s="1"/>
  <c r="B45" i="1" s="1"/>
  <c r="H13" i="1"/>
  <c r="F13" i="1"/>
  <c r="F46" i="1" s="1"/>
  <c r="B13" i="1"/>
  <c r="E134" i="3" l="1"/>
  <c r="B46" i="1"/>
  <c r="H46" i="1"/>
</calcChain>
</file>

<file path=xl/sharedStrings.xml><?xml version="1.0" encoding="utf-8"?>
<sst xmlns="http://schemas.openxmlformats.org/spreadsheetml/2006/main" count="1615" uniqueCount="678">
  <si>
    <t>جدول رقم (1)</t>
  </si>
  <si>
    <t>الحساب الختامي للدولة للسنة  المالية 2012</t>
  </si>
  <si>
    <t>(مليون ريال عماني)</t>
  </si>
  <si>
    <t xml:space="preserve">الفعلي  </t>
  </si>
  <si>
    <t>السنة المالية 2012</t>
  </si>
  <si>
    <t>في السنة المالية</t>
  </si>
  <si>
    <t>البيان</t>
  </si>
  <si>
    <t>الميزانية المعتمدة</t>
  </si>
  <si>
    <t>الفعلي</t>
  </si>
  <si>
    <t>اولا :</t>
  </si>
  <si>
    <t>الايرادات :</t>
  </si>
  <si>
    <t>1)</t>
  </si>
  <si>
    <t>صافي الايرادات النفطية</t>
  </si>
  <si>
    <t>2)</t>
  </si>
  <si>
    <t xml:space="preserve">ايرادات الغاز </t>
  </si>
  <si>
    <t>3)</t>
  </si>
  <si>
    <t xml:space="preserve">ايرادات جارية             (جدول رقم 2)   </t>
  </si>
  <si>
    <t>4)</t>
  </si>
  <si>
    <t>ايرادات رأسمالية           (جدول رقم 3)</t>
  </si>
  <si>
    <t>5)</t>
  </si>
  <si>
    <t>استردادات رأسمالية        (جدول رقم 3)</t>
  </si>
  <si>
    <t>6)</t>
  </si>
  <si>
    <t xml:space="preserve">اجمالي الايرادات </t>
  </si>
  <si>
    <t>ثانياً :</t>
  </si>
  <si>
    <t>الانفاق العام :</t>
  </si>
  <si>
    <t>( أ )</t>
  </si>
  <si>
    <t>المصروفات الجارية :</t>
  </si>
  <si>
    <t>7)</t>
  </si>
  <si>
    <t xml:space="preserve">مصروفات الدفاع والامن </t>
  </si>
  <si>
    <t>8)</t>
  </si>
  <si>
    <t>مصروفات الوزارات المدنية    (جدول رقم 4)</t>
  </si>
  <si>
    <t>9)</t>
  </si>
  <si>
    <t xml:space="preserve">مصروفات انتاج النفط </t>
  </si>
  <si>
    <t>10)</t>
  </si>
  <si>
    <t xml:space="preserve">مصروفات انتاج الغاز </t>
  </si>
  <si>
    <t>11)</t>
  </si>
  <si>
    <t>فوائد على القروض</t>
  </si>
  <si>
    <t>12)</t>
  </si>
  <si>
    <t xml:space="preserve">جملة ( أ ) المصروفات الجارية </t>
  </si>
  <si>
    <t>(ب)</t>
  </si>
  <si>
    <t>المصروفات الاستثمارية :</t>
  </si>
  <si>
    <t>13)</t>
  </si>
  <si>
    <t>المصروفات الانمائية</t>
  </si>
  <si>
    <t>للوزارات المدنية               (جدول رقم 6)</t>
  </si>
  <si>
    <t>14)</t>
  </si>
  <si>
    <t>المصروفات الرأسمالية</t>
  </si>
  <si>
    <t>للوزارات المدنية               (جدول رقم 5)</t>
  </si>
  <si>
    <t>15)</t>
  </si>
  <si>
    <t>16)</t>
  </si>
  <si>
    <t>17)</t>
  </si>
  <si>
    <t>جملة ( ب ) المصروفات الاستثمارية</t>
  </si>
  <si>
    <t>(ج)</t>
  </si>
  <si>
    <t>المساهمات ونفقـات أخرى :</t>
  </si>
  <si>
    <t>18)</t>
  </si>
  <si>
    <t>دعم فوائد القروض التنموية والاسكانية</t>
  </si>
  <si>
    <t>19)</t>
  </si>
  <si>
    <t>مساهمات في مؤسسات محلية واقليمية ودولية</t>
  </si>
  <si>
    <t>20)</t>
  </si>
  <si>
    <t>دعم قطاع الكهرباء</t>
  </si>
  <si>
    <t>21)</t>
  </si>
  <si>
    <t xml:space="preserve">دعم المنتجات النفطيه </t>
  </si>
  <si>
    <t>ـ</t>
  </si>
  <si>
    <t>22)</t>
  </si>
  <si>
    <t>جملة ( ج ) المساهمات والنفقـات الأخرى</t>
  </si>
  <si>
    <t>ـــ  1  ـــ</t>
  </si>
  <si>
    <t>( تابع ) جدول رقم (1)</t>
  </si>
  <si>
    <t xml:space="preserve">الحساب الختامي للدولة للسنة المالية 2012 </t>
  </si>
  <si>
    <t>23)</t>
  </si>
  <si>
    <t>اجمالي الانفاق العام (12+17+22)</t>
  </si>
  <si>
    <t>ثالثاً:</t>
  </si>
  <si>
    <t>العجز الجاري ( 6 - 23)</t>
  </si>
  <si>
    <t>رابعا:</t>
  </si>
  <si>
    <t>وسائل التمويل :</t>
  </si>
  <si>
    <t>24)</t>
  </si>
  <si>
    <t>صافي المعونات</t>
  </si>
  <si>
    <t>25)</t>
  </si>
  <si>
    <t>صافي الاقتراض الخارجي :</t>
  </si>
  <si>
    <t xml:space="preserve">ـ  القروض المستلمة </t>
  </si>
  <si>
    <t xml:space="preserve">ـ  القروض المسددة </t>
  </si>
  <si>
    <t>26)</t>
  </si>
  <si>
    <t>صافي الاقتراض المحلي :</t>
  </si>
  <si>
    <t>27)</t>
  </si>
  <si>
    <t>تمويل من الاحتياطيات</t>
  </si>
  <si>
    <t>28)</t>
  </si>
  <si>
    <t>صافي حركة الحسابات الحكومية</t>
  </si>
  <si>
    <t>29)</t>
  </si>
  <si>
    <t>استخدام فائض حسابات عام 2011</t>
  </si>
  <si>
    <t>30)</t>
  </si>
  <si>
    <t>جملة وسائل التمويل</t>
  </si>
  <si>
    <t xml:space="preserve"> (24+25+26+27+28+29)</t>
  </si>
  <si>
    <t>ـــ  2  ـــ</t>
  </si>
  <si>
    <t>جدول رقم (2)</t>
  </si>
  <si>
    <t>الايرادات الجارية  للوزارات المدنية والوحدات الحكومية</t>
  </si>
  <si>
    <t>والهيئات العامة للسنة  المالية 2012</t>
  </si>
  <si>
    <t>(بالريال العماني)</t>
  </si>
  <si>
    <t>ديوان البلاط السلطاني</t>
  </si>
  <si>
    <t xml:space="preserve">مكتب نائب رئيس الوزراء لشئون مجلس الوزراء </t>
  </si>
  <si>
    <t>الامانة العامة لمجلس الوزراء</t>
  </si>
  <si>
    <t>مكتب الممثل الخاص لجلالة السلطان</t>
  </si>
  <si>
    <t>وزارة الشئون القانونية</t>
  </si>
  <si>
    <t xml:space="preserve">وزارة المالية </t>
  </si>
  <si>
    <t>وزارة الخارجية</t>
  </si>
  <si>
    <t>وزارة الداخلية</t>
  </si>
  <si>
    <t>وزارة الاعلام</t>
  </si>
  <si>
    <t>وزارة التجارة والصناعة</t>
  </si>
  <si>
    <t>وزارة النفط والغاز</t>
  </si>
  <si>
    <t>وزارة الزراعة والثروة السمكية :</t>
  </si>
  <si>
    <t xml:space="preserve">    ـ الزراعة</t>
  </si>
  <si>
    <t xml:space="preserve">    ـ الثروة السمكية </t>
  </si>
  <si>
    <t xml:space="preserve">وزارة العدل </t>
  </si>
  <si>
    <t>وزارة الصحة</t>
  </si>
  <si>
    <t>وزارة التربية والتعليم</t>
  </si>
  <si>
    <t>وزارة التنمية الاجتماعية</t>
  </si>
  <si>
    <t xml:space="preserve">وزارة التراث والثقافة  </t>
  </si>
  <si>
    <t xml:space="preserve">وزارة النقل والاتصالات </t>
  </si>
  <si>
    <t xml:space="preserve">وزارة الاسكان    </t>
  </si>
  <si>
    <t xml:space="preserve">وزارة البلديات الاقليمية  وموارد المياه    </t>
  </si>
  <si>
    <t>اللجنة العليا للاحتفالات بالعيد الوطني</t>
  </si>
  <si>
    <t>مكتب وزير الدولة ومحافظ ظفار</t>
  </si>
  <si>
    <t>مكتب وزير الدولة ومحافظ مسقط</t>
  </si>
  <si>
    <t xml:space="preserve">مجلس المناقصات </t>
  </si>
  <si>
    <t xml:space="preserve">مكتب مستشار جلالة السلطان لشئون التخطيط الاقتصادي </t>
  </si>
  <si>
    <t>مجلس الشورى</t>
  </si>
  <si>
    <t>وزارة الخدمة المدنية</t>
  </si>
  <si>
    <r>
      <t xml:space="preserve">الامانة العامة للجنة العليا لتخطيط المدن </t>
    </r>
    <r>
      <rPr>
        <sz val="12"/>
        <rFont val="Arial"/>
        <family val="2"/>
      </rPr>
      <t>(*)</t>
    </r>
  </si>
  <si>
    <t>جامعة السلطان قابوس والمستشفى التعليمي</t>
  </si>
  <si>
    <t>وزارة المالية ( مخصصات أخرى )</t>
  </si>
  <si>
    <t>فائض الهيئات العامة</t>
  </si>
  <si>
    <t>وزارة الشئون الرياضية</t>
  </si>
  <si>
    <t>معهد الادارة العامة</t>
  </si>
  <si>
    <r>
      <t>(*)</t>
    </r>
    <r>
      <rPr>
        <sz val="11"/>
        <rFont val="Simplified Arabic"/>
        <charset val="178"/>
      </rPr>
      <t xml:space="preserve"> الغيت اللجنة العليا لتخطيط المدن بالمرسوم السلطاني رقم 32/ 2012 المعمول به من 26 مايو  2012م  . </t>
    </r>
  </si>
  <si>
    <t>ــ 3 ــ</t>
  </si>
  <si>
    <t xml:space="preserve"> ( تابع ) جدول رقم (2)</t>
  </si>
  <si>
    <t xml:space="preserve"> الايرادات الجارية  للوزارات المدنية والوحدات الحكومية</t>
  </si>
  <si>
    <t xml:space="preserve">والهيئات العامة للسنة المالية 2012                                                                                       </t>
  </si>
  <si>
    <t xml:space="preserve">وزارة التعليم العالي </t>
  </si>
  <si>
    <t>وزارة الاوقاف والشئون الدينية</t>
  </si>
  <si>
    <t>مجلس الدولة</t>
  </si>
  <si>
    <t xml:space="preserve">جهاز الرقابة المالية والادارية للدولة  </t>
  </si>
  <si>
    <t>الادعاء العام</t>
  </si>
  <si>
    <t>الهيئة العامة للصناعات الحرفية</t>
  </si>
  <si>
    <t xml:space="preserve">وزارة السياحة </t>
  </si>
  <si>
    <t xml:space="preserve">مجلس البحث العلمي </t>
  </si>
  <si>
    <t xml:space="preserve">المجلس العماني للاختصاصات الطبية </t>
  </si>
  <si>
    <t>مجلس التعليم العالي</t>
  </si>
  <si>
    <t>وزارة القوى العاملة</t>
  </si>
  <si>
    <t>هيئة الوثائق والمحفوظات الوطنية</t>
  </si>
  <si>
    <t>وزارة البيئة والشئون المناخية</t>
  </si>
  <si>
    <t xml:space="preserve">الهيئة العامة للكهرباء والمياه </t>
  </si>
  <si>
    <t xml:space="preserve">الهيئة العامة لحماية المستهلك </t>
  </si>
  <si>
    <t xml:space="preserve">الهيئة العامة للاذاعة والتلفزيون </t>
  </si>
  <si>
    <t xml:space="preserve">الهيئة العمانية للاعتماد الاكاديمي </t>
  </si>
  <si>
    <t xml:space="preserve">هيئة المنطقة الاقتصادية الخاصة بالدقم </t>
  </si>
  <si>
    <t>مجلس الشؤون الإدارية للقضاء</t>
  </si>
  <si>
    <t>وزارة الدفاع</t>
  </si>
  <si>
    <t>وزارة المالية ( الحساب الخاص )</t>
  </si>
  <si>
    <t>شرطة عُمان السلطانية</t>
  </si>
  <si>
    <t>وزارة النفط والغاز ( قطاع الغاز )</t>
  </si>
  <si>
    <t>موازنة لتصريف الأعمال الضرورية لوزارة الاقتصاد الوطني (الملغاه)</t>
  </si>
  <si>
    <t xml:space="preserve"> الوطني (الملغاة)</t>
  </si>
  <si>
    <t xml:space="preserve">المجلس الاعلى للتخطيط -الامانة العامة </t>
  </si>
  <si>
    <t>وزارة المالية :</t>
  </si>
  <si>
    <t xml:space="preserve">    ـ تمويل مؤسسات</t>
  </si>
  <si>
    <t xml:space="preserve">    ـ اقتراض </t>
  </si>
  <si>
    <t xml:space="preserve">    ـ سندات حكومية "فوائد محصلة"</t>
  </si>
  <si>
    <t>احتياطي مخصص ( ايراد غير موزع )</t>
  </si>
  <si>
    <t>الاجمالي</t>
  </si>
  <si>
    <t>ــ 4 ــ</t>
  </si>
  <si>
    <t>جدول رقم (1/2)</t>
  </si>
  <si>
    <t xml:space="preserve">الايرادات الجارية  للوزارات المدنية والوحدات الحكومية </t>
  </si>
  <si>
    <t xml:space="preserve"> والهيئات العامة للسنة المالية 2012</t>
  </si>
  <si>
    <t xml:space="preserve">( حسب التخصصات الوظيفية ) </t>
  </si>
  <si>
    <t xml:space="preserve">الفعلي </t>
  </si>
  <si>
    <t>قطاع الخدمات العامة :</t>
  </si>
  <si>
    <t xml:space="preserve">ديوان البلاط السلطاني </t>
  </si>
  <si>
    <t>مكتب نائب رئيس الوزراء لشئون مجلس الوزراء</t>
  </si>
  <si>
    <t>مجلس المناقصات</t>
  </si>
  <si>
    <t>وزارة المالية  ( مخصصات اخرى)</t>
  </si>
  <si>
    <t>جهاز الرقابة المالية والادارية للدولة</t>
  </si>
  <si>
    <t>الهيئة العامة لحماية المستهلك</t>
  </si>
  <si>
    <t>جملة قطاع الخدمات العامة</t>
  </si>
  <si>
    <t>قطاع الدفاع :</t>
  </si>
  <si>
    <t>جملة قطاع الدفاع</t>
  </si>
  <si>
    <t>قطاع الامن والنظام العام :</t>
  </si>
  <si>
    <t>ـ محكمة القضاء الاداري</t>
  </si>
  <si>
    <t xml:space="preserve">الادعاء العام </t>
  </si>
  <si>
    <t xml:space="preserve"> </t>
  </si>
  <si>
    <t>مجلس الشؤون الإدارية للقضاء (*)</t>
  </si>
  <si>
    <t>جملة قطاع الامن والنظام العام</t>
  </si>
  <si>
    <t xml:space="preserve"> (*)  طبقا للمرسوم السلطاني رقم 2012/10 تنقل الاعتمادات المالية المقررة للمحاكم والإدارة العامة للتفتيش القضائي والادارة العامة للمحاكم من وزارة العدل الى مجلس الشئون الإدارية للقضاء.</t>
  </si>
  <si>
    <t>ــ 5 ــ</t>
  </si>
  <si>
    <t xml:space="preserve"> ( تابع ) جدول رقم (1/2)</t>
  </si>
  <si>
    <t xml:space="preserve"> الايرادات الجارية  للوزارات المدنية والوحدات الحكومية </t>
  </si>
  <si>
    <t>قطاع التعليم :</t>
  </si>
  <si>
    <t>وزارة العدل (المعهد العالي للقضاء )</t>
  </si>
  <si>
    <t>وزارة الصحة ( المعاهد الصحية والمديرية العامة للتعليم والتدريب )</t>
  </si>
  <si>
    <t>وزارة التعليم العالي</t>
  </si>
  <si>
    <t xml:space="preserve">وزارة الاوقاف والشئون الدينية  ( معهد العلوم الشرعية )  </t>
  </si>
  <si>
    <t>مجلس التعليم العالى</t>
  </si>
  <si>
    <t>الهيئة العمانية للاعتماد الاكاديمي</t>
  </si>
  <si>
    <t>وزارة القوى العاملة ( قطاع التعليم التقني والتدريب المهني )</t>
  </si>
  <si>
    <t>جملة قطاع التعليم</t>
  </si>
  <si>
    <t>قطاع الصحة :</t>
  </si>
  <si>
    <t>جملة قطاع الصحة</t>
  </si>
  <si>
    <t>قطاع الضمان والرعاية الاجتماعية :</t>
  </si>
  <si>
    <t>وزارة القوى العاملة ( قطاع العمل )</t>
  </si>
  <si>
    <t>جملة قطاع الضمان والرعاية الاجتماعية</t>
  </si>
  <si>
    <t>قطاع الاسكان :</t>
  </si>
  <si>
    <t>ديوان البلاط السلطاني ( بلدية مسقط وبلدية صحار )</t>
  </si>
  <si>
    <t xml:space="preserve">وزارة  الاسكان  </t>
  </si>
  <si>
    <t>وزارة البلديات الاقليمية وموارد المياه  ( قطاع موارد المياه )</t>
  </si>
  <si>
    <t xml:space="preserve">وزارة البلديات الاقليمية وموارد المياه  ( قطاع البلديات الاقليمية ) </t>
  </si>
  <si>
    <r>
      <t xml:space="preserve">الامانة العامة للجنة العليا لتخطيط المدن  </t>
    </r>
    <r>
      <rPr>
        <sz val="12"/>
        <rFont val="Arial"/>
        <family val="2"/>
      </rPr>
      <t xml:space="preserve"> </t>
    </r>
  </si>
  <si>
    <t>الهيئة العامة للكهرباء والمياه</t>
  </si>
  <si>
    <t>جملة قطاع الاسكان</t>
  </si>
  <si>
    <t>ــ 6 ــ</t>
  </si>
  <si>
    <t>قطاع  الثقافة والشئون الدينية :</t>
  </si>
  <si>
    <t>وزارة التربية والتعليم ( المديرية العامة للكشافة والمرشدات )</t>
  </si>
  <si>
    <t xml:space="preserve">وزارة التراث والثقافة </t>
  </si>
  <si>
    <t>جملة قطاع الثقافة والشئون الدينية</t>
  </si>
  <si>
    <t>قطاع الطاقة والوقود :</t>
  </si>
  <si>
    <t>وزارة النفط والغاز( قطاع النفط )</t>
  </si>
  <si>
    <t>جملة قطاع الطاقة والوقود</t>
  </si>
  <si>
    <t>قطاع الزراعة والثروة السمكية  :</t>
  </si>
  <si>
    <t xml:space="preserve">وزارة الزراعة والثروة السمكية : </t>
  </si>
  <si>
    <t>جملة قطاع الزراعة والثروة السمكية</t>
  </si>
  <si>
    <t>قطاع النقل والاتصالات :</t>
  </si>
  <si>
    <t>وزارة النقل والاتصالات ( قطاع النقل )</t>
  </si>
  <si>
    <t xml:space="preserve">وزارة النقل والاتصالات ( قطاع الاتصالات ) </t>
  </si>
  <si>
    <t xml:space="preserve">هيئة تنظيم الاتصالات </t>
  </si>
  <si>
    <t xml:space="preserve">هيئة تقنية المعلومات </t>
  </si>
  <si>
    <t>جملة قطاع النقل والاتصالات</t>
  </si>
  <si>
    <t>شئون اقتصادية اخرى :</t>
  </si>
  <si>
    <t>موازنة لتصريف الأعمال الضرورية لوزارة الاقتصاد الوطني (الملغاة)</t>
  </si>
  <si>
    <t xml:space="preserve">المجلس الاعلى للتخطيط-الامانة العامة </t>
  </si>
  <si>
    <t>جملة الشئون الاقتصادية الاخرى</t>
  </si>
  <si>
    <t>اخــــــــرى :</t>
  </si>
  <si>
    <t xml:space="preserve">  ـ تمويل مؤسسات</t>
  </si>
  <si>
    <t xml:space="preserve">  ـ اقتراض</t>
  </si>
  <si>
    <t xml:space="preserve">  ـ سندات حكومية "فوائد محصلة"</t>
  </si>
  <si>
    <t>جملة قطاع الاخرى</t>
  </si>
  <si>
    <t>ـ 17 ـ</t>
  </si>
  <si>
    <t>جدول رقم (2/2)</t>
  </si>
  <si>
    <t xml:space="preserve">الايرادات الجارية  للسنة المالية 2012 </t>
  </si>
  <si>
    <t>( حسب البنود )</t>
  </si>
  <si>
    <t>أ - ايرادات الضرائب والرسوم :</t>
  </si>
  <si>
    <t xml:space="preserve">  ضريبة الدخل (على الشركات وعلى المؤسسات)</t>
  </si>
  <si>
    <t xml:space="preserve">  رسوم الترخيص باستقدام العمال غير العمانيين</t>
  </si>
  <si>
    <t xml:space="preserve">  رسوم البلدية على الايجارات</t>
  </si>
  <si>
    <t xml:space="preserve">  رسوم المعاملات العقارية</t>
  </si>
  <si>
    <t xml:space="preserve">  رخص ممارسة الاعمال التجارية</t>
  </si>
  <si>
    <t xml:space="preserve">  رخص وسائل النقل</t>
  </si>
  <si>
    <t xml:space="preserve">  رسوم فنادق ومرافق اخرى    </t>
  </si>
  <si>
    <t xml:space="preserve">  رسوم امتياز مرافق     </t>
  </si>
  <si>
    <t xml:space="preserve">  رسوم محلية مختلفة</t>
  </si>
  <si>
    <t xml:space="preserve">  رسوم عبور المركبات للخارج من المنافذ البرية(*)</t>
  </si>
  <si>
    <t xml:space="preserve">  ضريبة جمركية</t>
  </si>
  <si>
    <t>جملة ( أ ) ايرادات الضرائب والرسوم</t>
  </si>
  <si>
    <t>ب - ايرادات غير ضريبية :</t>
  </si>
  <si>
    <t xml:space="preserve">  ايرادات بيع المياه</t>
  </si>
  <si>
    <t xml:space="preserve">  ايرادات مياه مختلفة</t>
  </si>
  <si>
    <t xml:space="preserve">  ايرادات البريد</t>
  </si>
  <si>
    <t xml:space="preserve">  ايرادات المطارات</t>
  </si>
  <si>
    <t xml:space="preserve">  ايرادات الموانيء</t>
  </si>
  <si>
    <t xml:space="preserve">  ايرادات خدمات مرفق الاتصالات </t>
  </si>
  <si>
    <t xml:space="preserve">  فائض الهيئات العامة </t>
  </si>
  <si>
    <t xml:space="preserve">  ايرادات تأجير عقارات حكومية</t>
  </si>
  <si>
    <t xml:space="preserve">  ارباح الاستثمارات في الاسهم وحصص رأس المال</t>
  </si>
  <si>
    <t xml:space="preserve">  فوائد على ودائع البنوك والقروض المدينة</t>
  </si>
  <si>
    <t xml:space="preserve">  رسوم الهجرة والجوازات</t>
  </si>
  <si>
    <t xml:space="preserve">  رسوم واتعاب ادارية مختلفة</t>
  </si>
  <si>
    <t xml:space="preserve">  تعويضات وغرامات وجزاءات</t>
  </si>
  <si>
    <t xml:space="preserve">  ايرادات تعدين</t>
  </si>
  <si>
    <t xml:space="preserve">  مبيعات مواد غذائية</t>
  </si>
  <si>
    <t xml:space="preserve">  ايرادات زراعية مختلفة</t>
  </si>
  <si>
    <t xml:space="preserve">  ايرادات الاسماك</t>
  </si>
  <si>
    <t xml:space="preserve">  ايرادات طبية</t>
  </si>
  <si>
    <t xml:space="preserve">  ايرادات متنوعة </t>
  </si>
  <si>
    <t xml:space="preserve">  ايرادات نفطية اخرى </t>
  </si>
  <si>
    <t>جملة  ( ب ) الايرادات غير الضريبية</t>
  </si>
  <si>
    <t>( ج ـ احتياطي مخصص ( ايراد غير موزع</t>
  </si>
  <si>
    <t>الاجمالي ( أ + ب + ج )</t>
  </si>
  <si>
    <r>
      <t>(*)</t>
    </r>
    <r>
      <rPr>
        <sz val="11"/>
        <rFont val="Simplified Arabic"/>
        <charset val="178"/>
      </rPr>
      <t xml:space="preserve"> صدر قرار نائب رئيس الوزراء لشؤون مجلس الوزراء رقم 2011/1 المعمول به من 19 مارس 2011م بوقف </t>
    </r>
  </si>
  <si>
    <t>العمل باحكام القرار الوزاري رقم 2003/32 في شان رسوم عبور المركبات والسيارات الى خارج السلطنة من المنافذ البرية .</t>
  </si>
  <si>
    <t>ــ 8 ــ</t>
  </si>
  <si>
    <t>جدول رقم (3)</t>
  </si>
  <si>
    <t xml:space="preserve">الايرادات الرأسمالية والاستردادات الرأسمالية  للوزارات المدنية </t>
  </si>
  <si>
    <t>للسنة المالية 2012</t>
  </si>
  <si>
    <t>( حسب التخصصات الوظيفية )</t>
  </si>
  <si>
    <t>ايرادات رأسمالية :</t>
  </si>
  <si>
    <t>وزارة الخارجية (الديوان العام)</t>
  </si>
  <si>
    <r>
      <t>ديوان البلاط</t>
    </r>
    <r>
      <rPr>
        <sz val="10"/>
        <rFont val="Arial"/>
        <family val="2"/>
        <charset val="178"/>
      </rPr>
      <t xml:space="preserve"> </t>
    </r>
    <r>
      <rPr>
        <sz val="12"/>
        <rFont val="Simplified Arabic"/>
        <charset val="178"/>
      </rPr>
      <t>السلطاني ( بلدية صحار)</t>
    </r>
  </si>
  <si>
    <t xml:space="preserve">وزارة الاسكان  </t>
  </si>
  <si>
    <t>اجمالي الايرادات الرأسمالية</t>
  </si>
  <si>
    <t>استردادات رأسمالية :</t>
  </si>
  <si>
    <t>اخرى :</t>
  </si>
  <si>
    <t>وزارة المالية  ( تمويل مؤسسات )</t>
  </si>
  <si>
    <t>اجمالي الاستردادات الرأسمالية</t>
  </si>
  <si>
    <t>ــ 9 ــ</t>
  </si>
  <si>
    <t>جدول رقم (1/3)</t>
  </si>
  <si>
    <t>الايرادات الرأسمالية والاستردادات الرأسمالية للسنة المالية 2012</t>
  </si>
  <si>
    <t xml:space="preserve">( حسب البنود ) </t>
  </si>
  <si>
    <t>ايرادات بيع مساكن اجتماعية ومباني حكومية</t>
  </si>
  <si>
    <t>ايرادات بيع اراضي حكومية</t>
  </si>
  <si>
    <t>تحويلات رأسمالية محلية</t>
  </si>
  <si>
    <t>استرداد اقساط القروض :</t>
  </si>
  <si>
    <t>استرداد قروض من هيئات ومؤسسات عامة وغيرها</t>
  </si>
  <si>
    <t>جملة استرداد اقساط القروض</t>
  </si>
  <si>
    <t>بيع استثمارات :</t>
  </si>
  <si>
    <t>بيع استثمارات في هيئات ومؤسسات عامة وخاصة</t>
  </si>
  <si>
    <t>جملة بيع الاستثمارات</t>
  </si>
  <si>
    <t>ـ 10 ـ</t>
  </si>
  <si>
    <t>جدول رقم (4)</t>
  </si>
  <si>
    <t>المصروفات الجارية للوزارات المدنية والوحدات الحكومية والهيئات العامة</t>
  </si>
  <si>
    <t>شؤون البلاط السلطاني</t>
  </si>
  <si>
    <t>مكتب نائب رئيس الوزراء لشؤون مجلس الوزراء</t>
  </si>
  <si>
    <t>وزارة الشؤون القانونية</t>
  </si>
  <si>
    <t>ـ الزراعة</t>
  </si>
  <si>
    <t>ـ الثروة السمكية</t>
  </si>
  <si>
    <t xml:space="preserve">وزارة  النقل والاتصالات </t>
  </si>
  <si>
    <t xml:space="preserve">وزارة  الاسكان     </t>
  </si>
  <si>
    <t xml:space="preserve">وزارة البلديات الاقليمية وموارد المياه   </t>
  </si>
  <si>
    <t>مكتب مستشار جلالة السلطان لشؤون التخطيط الاقتصادي</t>
  </si>
  <si>
    <t xml:space="preserve">وزارة الخدمة المدنية </t>
  </si>
  <si>
    <t xml:space="preserve">الامانة العامة للجنة العليا لتخطيط المدن  </t>
  </si>
  <si>
    <t>وزارة المالية  ( مخصصات أخرى )</t>
  </si>
  <si>
    <t>ــ 11 ــ</t>
  </si>
  <si>
    <t>( تابع ) جدول رقم (4)</t>
  </si>
  <si>
    <t xml:space="preserve">للسنة المالية 2012 </t>
  </si>
  <si>
    <t>موازنات الفائض والدعم</t>
  </si>
  <si>
    <t>وزارة الشؤون الرياضية</t>
  </si>
  <si>
    <t xml:space="preserve">حصة الحكومة في نظام معاشات موظفي الحكومة العمانيين </t>
  </si>
  <si>
    <t>المجلس الأعلى للتخطيط-الأمانة العامة</t>
  </si>
  <si>
    <t>منحة نهاية الخدمة لموظفي الحكومة</t>
  </si>
  <si>
    <t>وزارة الاوقاف والشؤون الدينية</t>
  </si>
  <si>
    <t>جهازالرقابة المالية والادارية للدولة</t>
  </si>
  <si>
    <t>مجلس البحث العلمي</t>
  </si>
  <si>
    <t>المجلس العماني للاختصاصات الطبية</t>
  </si>
  <si>
    <t>وزارة الصحة  ( ميزانية الاحلال )</t>
  </si>
  <si>
    <t xml:space="preserve">وزارة  الزراعة والثروة السمكية  ( ميزانية الاحلال ) </t>
  </si>
  <si>
    <t>وزارة البيئة والشؤون المناخية</t>
  </si>
  <si>
    <t>تعويضات</t>
  </si>
  <si>
    <t>صناديق التقاعد</t>
  </si>
  <si>
    <t>هيئة المنطقة الاقتصادية الخاصة بالدقم</t>
  </si>
  <si>
    <t>الهيئة العامة للإذاعة والتلفزيون</t>
  </si>
  <si>
    <t>الهيئة العمانية للاعتماد الأكاديمي</t>
  </si>
  <si>
    <t>الهيئة العامة لسجل القوى العاملة</t>
  </si>
  <si>
    <t xml:space="preserve">احتياطي مخصص </t>
  </si>
  <si>
    <t>ــ 12 ــ</t>
  </si>
  <si>
    <t>جدول رقم (1/4)</t>
  </si>
  <si>
    <t xml:space="preserve">المصروفات الجارية للوزارات المدنية والوحدات الحكومية والهيئات العامة للسنة المالية 2012 </t>
  </si>
  <si>
    <t>الميزانية  المعتمدة</t>
  </si>
  <si>
    <t>1) قطاع الخدمات العامة :</t>
  </si>
  <si>
    <t>وزارة المالية ( مخصصات أخرى)</t>
  </si>
  <si>
    <t>3) قطاع الامن والنظام العام :</t>
  </si>
  <si>
    <t xml:space="preserve">ديوان البلاط السلطاني : </t>
  </si>
  <si>
    <t>ـ محكمة القضاء الإداري</t>
  </si>
  <si>
    <t>وزارة العدل</t>
  </si>
  <si>
    <t>4) قطاع التعليم :</t>
  </si>
  <si>
    <t xml:space="preserve">وزارة الخارجية ( المعهد الدبلوماسي ) </t>
  </si>
  <si>
    <t>وزارة العدل ( المعهد العالي للقضاء )</t>
  </si>
  <si>
    <t>كلية عمان للسياحة</t>
  </si>
  <si>
    <t xml:space="preserve">وزارة الاوقاف والشؤون الدينية ( معهد العلوم الشرعية ) </t>
  </si>
  <si>
    <t>الهيئة العامة للصناعات الحرفية (مراكز تدريب الصناعات الحرفية)</t>
  </si>
  <si>
    <t>المجلس العماني للإختصاصات الطبية</t>
  </si>
  <si>
    <t>وزارة الصحة (المديرية العامة للتعليم والتدريب ـ موازنة الاحلال)</t>
  </si>
  <si>
    <t xml:space="preserve">مجلس التعليم العالى </t>
  </si>
  <si>
    <t xml:space="preserve">وزارة القوى العاملة ( قطاع التعليم التقني والتدريب المهني ) </t>
  </si>
  <si>
    <t>ـ 13 ـ</t>
  </si>
  <si>
    <t xml:space="preserve"> ( تابع )  جدول رقم (1/4)</t>
  </si>
  <si>
    <t>5) قطاع الصحة :</t>
  </si>
  <si>
    <t>وزارة الصحة ( ميزانية الاحلال )</t>
  </si>
  <si>
    <t>6) قطاع الضمان والرعاية الاجتماعية :</t>
  </si>
  <si>
    <t xml:space="preserve">وزارة التنمية الاجتماعية </t>
  </si>
  <si>
    <t>دعم المواطنين ومؤسسات الاخرى</t>
  </si>
  <si>
    <t xml:space="preserve">وزارة القوى العاملة  ( قطاع العمل ) </t>
  </si>
  <si>
    <t>7) قطاع الاسكان :</t>
  </si>
  <si>
    <t xml:space="preserve">وزارة  الاسكان  ( قطاع الاسكان ) </t>
  </si>
  <si>
    <t xml:space="preserve">وزارة البلديات الاقليمية وموارد المياه ( قطاع البلديات الاقليمية ) </t>
  </si>
  <si>
    <t xml:space="preserve">وزارة البلديات الاقليمية وموارد المياه ( قطاع موارد المياه ) </t>
  </si>
  <si>
    <t>8) قطاع الثقافة والشؤون الدينية :</t>
  </si>
  <si>
    <t>ديوان البلاط السلطاني :</t>
  </si>
  <si>
    <t>ـ  مكتب مستشار جلالة السلطان للشؤون الثقافية</t>
  </si>
  <si>
    <t>ـ  دار الأوبرا السلطانية</t>
  </si>
  <si>
    <t xml:space="preserve">مؤسسة عُمان للصحافة والنشر والاعلان </t>
  </si>
  <si>
    <t>جملة قطاع الثقافة والشؤون الدينية</t>
  </si>
  <si>
    <t>ــ 14 ــ</t>
  </si>
  <si>
    <t>( تابع ) جدول رقم (1/4)</t>
  </si>
  <si>
    <t>9) قطاع الطاقة والوقود :</t>
  </si>
  <si>
    <t>10) قطاع الزراعة والثروة السمكية :</t>
  </si>
  <si>
    <t>ديوان البلاط السلطاني (مشروع زراعة المليون نخلة)</t>
  </si>
  <si>
    <t>وزارة الزراعة والثروة السمكية</t>
  </si>
  <si>
    <t>ـ الزراعه</t>
  </si>
  <si>
    <t xml:space="preserve">ـ الثروة السمكية </t>
  </si>
  <si>
    <t xml:space="preserve">وزارة الزراعة والثروة السمكية  ( ميزانية الاحلال ) </t>
  </si>
  <si>
    <t>11) قطاع التعدين والتصنيع والإنشاء :</t>
  </si>
  <si>
    <t>المؤسسة العامة للمناطق الصناعية</t>
  </si>
  <si>
    <t>جملة قطاع التعدين والتصنيع والإنشاء</t>
  </si>
  <si>
    <t>12) قطاع النقل والاتصالات :</t>
  </si>
  <si>
    <t xml:space="preserve">وزارة النقل والاتصالات ( قطاع النقل ) </t>
  </si>
  <si>
    <t>هيئة تقنية المعلومات</t>
  </si>
  <si>
    <t>13) شؤون اقتصادية اخرى :</t>
  </si>
  <si>
    <t>الهيئة العامة للمخازن والاحتياطي الغذائي</t>
  </si>
  <si>
    <t>الهيئة العامة لترويج الاستثمار وتنمية الصادرات</t>
  </si>
  <si>
    <t>جملة الشؤون الاقتصادية الاخرى</t>
  </si>
  <si>
    <t>احتياطي مخصص</t>
  </si>
  <si>
    <t>ـ 15 ـ</t>
  </si>
  <si>
    <t>جدول رقم (2/4)</t>
  </si>
  <si>
    <t>المصروفات الجارية للسنة المالية 2012</t>
  </si>
  <si>
    <t>( أ ) مصروفات خدمية وسلعية :</t>
  </si>
  <si>
    <t>رواتب وأجور :</t>
  </si>
  <si>
    <t>رواتب اساسية</t>
  </si>
  <si>
    <t>اجور المؤقتين</t>
  </si>
  <si>
    <t>تكاليف تعيين الخريجين</t>
  </si>
  <si>
    <t>معاشات تقاعد الوزراء</t>
  </si>
  <si>
    <t>جملة الرواتب والاجور</t>
  </si>
  <si>
    <t>بــدلات :</t>
  </si>
  <si>
    <t>بدل سكن</t>
  </si>
  <si>
    <t>بدل كهرباء</t>
  </si>
  <si>
    <t>بدل مياه</t>
  </si>
  <si>
    <t>بدل هاتف</t>
  </si>
  <si>
    <t>بدل طبيعة عمل</t>
  </si>
  <si>
    <t>بدل اغتراب</t>
  </si>
  <si>
    <t>بدل نقل</t>
  </si>
  <si>
    <t>بدلات اخرى</t>
  </si>
  <si>
    <t>علاوة غلاء معيشة</t>
  </si>
  <si>
    <t>جملة البدلات</t>
  </si>
  <si>
    <t>مستحقات اخرى :</t>
  </si>
  <si>
    <t>تذاكر السفر</t>
  </si>
  <si>
    <t>مصروفات السفر</t>
  </si>
  <si>
    <t>مكافآت</t>
  </si>
  <si>
    <t>تعويض نقدي عن الاجازة</t>
  </si>
  <si>
    <t>اجور اضافية</t>
  </si>
  <si>
    <t>مستحقات نهاية الخدمة لموظفي الحكومة غير العمانيين</t>
  </si>
  <si>
    <t>ايجارات مساكن الموظفين</t>
  </si>
  <si>
    <t>تكاليف العقود الخاصة لشغل الوظائف المؤقتة</t>
  </si>
  <si>
    <t>مكافآت المحالين الى التقاعد المبكر</t>
  </si>
  <si>
    <t>منحة نهاية الخدمة للموظفين المعينين بغير طريق التعاقد</t>
  </si>
  <si>
    <t>جملة المستحقات الاخرى</t>
  </si>
  <si>
    <r>
      <t>158079336</t>
    </r>
    <r>
      <rPr>
        <b/>
        <sz val="11"/>
        <rFont val="Arial"/>
        <family val="2"/>
      </rPr>
      <t>(*)</t>
    </r>
  </si>
  <si>
    <t>حصة الحكومة في نظام معاشات موظفي الحكومة العمانيين</t>
  </si>
  <si>
    <r>
      <t>191200637</t>
    </r>
    <r>
      <rPr>
        <b/>
        <sz val="11"/>
        <rFont val="Arial"/>
        <family val="2"/>
      </rPr>
      <t>(**)</t>
    </r>
  </si>
  <si>
    <r>
      <t>200911069</t>
    </r>
    <r>
      <rPr>
        <b/>
        <sz val="11"/>
        <rFont val="Arial"/>
        <family val="2"/>
      </rPr>
      <t>(***)</t>
    </r>
  </si>
  <si>
    <t xml:space="preserve">(أ) مجموع المصروفات الخدمية والسلعية </t>
  </si>
  <si>
    <t>(ب) مستلزمات سلعية وخدمية :</t>
  </si>
  <si>
    <t>1) مستلزمات سلعية :</t>
  </si>
  <si>
    <t xml:space="preserve">      لوازم وامدادات طبية</t>
  </si>
  <si>
    <t xml:space="preserve">     لوازم وامدادات زراعية</t>
  </si>
  <si>
    <t xml:space="preserve">     مواد كيماوية ومبيدات حشرية</t>
  </si>
  <si>
    <t>(*) يشمل مبلغ 769 206 ريال عماني يمثل مساهمة الحكومة عن الموظفين العاملين في مجلس البحث العلمي بمبلغ 128 125 ريال عماني         وعن اعضاء وموظفي الادعاء العام بمبلغ 641 81 ريال عماني.</t>
  </si>
  <si>
    <t>(**) يشمل مبلغ 637 200 ريال عماني يمثل مساهمة الحكومة عن الموظفين العاملين في مجلس البحث العلمي.</t>
  </si>
  <si>
    <t>(***) يشمل مبلغ 774 277 ريال عماني يمثل مساهمة الحكومة عن الموظفين العاملين في مجلس البحث العلمي بمبلغ 496 192 ريال عماني          وعن اعضاء وموظفي الادعاء العام بمبلغ 278 85 ريال عماني.</t>
  </si>
  <si>
    <t>ــ 16 ــ</t>
  </si>
  <si>
    <t>( تابع ) جدول رقم (4 / 2)</t>
  </si>
  <si>
    <t xml:space="preserve"> المصروفات الجارية للسنة المالية 2012</t>
  </si>
  <si>
    <t>تابع 1) مستلزمات سلعية :</t>
  </si>
  <si>
    <t xml:space="preserve">     لوازم تعليمية</t>
  </si>
  <si>
    <t xml:space="preserve">     مواد غذائية</t>
  </si>
  <si>
    <t xml:space="preserve">     لوازم مكتبية ومطبوعات</t>
  </si>
  <si>
    <t xml:space="preserve">     لوازم وامدادات الطرق والمباني</t>
  </si>
  <si>
    <t xml:space="preserve">     لوازم وامدادات الاذاعة والتلفزيون</t>
  </si>
  <si>
    <t xml:space="preserve">     لوازم وامدادات الحاسب الآلي</t>
  </si>
  <si>
    <t xml:space="preserve">     وقود وزيوت للآلات والمعدات</t>
  </si>
  <si>
    <t xml:space="preserve">     غاز طبيعي</t>
  </si>
  <si>
    <t xml:space="preserve">     قطع غيار للآلات والمعدات</t>
  </si>
  <si>
    <t xml:space="preserve">     وقود وزيوت للسيارات ووسائل النقل</t>
  </si>
  <si>
    <t xml:space="preserve">     قطع غيار سيارات ووسائل النقل</t>
  </si>
  <si>
    <t xml:space="preserve">     مستلزمات سلعية اخرى</t>
  </si>
  <si>
    <t>جملة المستلزمات السلعية</t>
  </si>
  <si>
    <t>3) مستلزمات خدمية :</t>
  </si>
  <si>
    <t>صيانة طرق</t>
  </si>
  <si>
    <t>عقود نظافة</t>
  </si>
  <si>
    <t>صيانة مباني</t>
  </si>
  <si>
    <t>صيانة اثاث ومعدات مكاتب</t>
  </si>
  <si>
    <t>صيانة اثاث ومعدات مساكن</t>
  </si>
  <si>
    <t>صيانة سيارات ووسائل نقل</t>
  </si>
  <si>
    <t>صيانة آلات</t>
  </si>
  <si>
    <t>صيانة اجهزة الحاسب الآلي</t>
  </si>
  <si>
    <t>صيانة اخرى</t>
  </si>
  <si>
    <t>ايجارات عقارات</t>
  </si>
  <si>
    <t>تأمين على السيارات</t>
  </si>
  <si>
    <t>تأمين على الاملاك والخزائن الحكومية</t>
  </si>
  <si>
    <t>مصروفات سفر في مهام رسمية</t>
  </si>
  <si>
    <t>اشتراكات في الصحف والمجلات</t>
  </si>
  <si>
    <t>دعاية واعلان واقامة معارض</t>
  </si>
  <si>
    <t xml:space="preserve">تكاليف تدريب </t>
  </si>
  <si>
    <t>تابع 3) مستلزمات خدمية :</t>
  </si>
  <si>
    <t>مصروفات علاج بالخارج</t>
  </si>
  <si>
    <t>تكاليف خدمات اخرى</t>
  </si>
  <si>
    <t>تكاليف الاحتفال بالعيد الوطني</t>
  </si>
  <si>
    <t>تكاليف استئجار سيارات ووسائل نقل</t>
  </si>
  <si>
    <t>تكاليف توصيلات كهربائية خارج محافظة مسقط</t>
  </si>
  <si>
    <t>تكاليف تمديدات كهربائية خارج محافظة مسقط</t>
  </si>
  <si>
    <t>عقود خدمات استشارية</t>
  </si>
  <si>
    <t>عقود خدمات تشغيلية</t>
  </si>
  <si>
    <t>عقود خدمات اخرى</t>
  </si>
  <si>
    <t>مصروفات بنكية</t>
  </si>
  <si>
    <t>خسارة  تغير سعر العملة</t>
  </si>
  <si>
    <t>مردودات من ايرادات سنوات سابقة</t>
  </si>
  <si>
    <t>مصروفات غير مبوبة</t>
  </si>
  <si>
    <t>تكاليف بعثات دراسية</t>
  </si>
  <si>
    <t xml:space="preserve">صيانة اثاث ومعدات تعليمية </t>
  </si>
  <si>
    <t>صيانة اثاث ومعدات منشآت صحية ومختبرات</t>
  </si>
  <si>
    <t>جملة المستلزمات الخدمية</t>
  </si>
  <si>
    <t>4) مصروفات خدمات حكومية :</t>
  </si>
  <si>
    <t>خدمات الاتصالات ( البريد والبرق والهاتف )</t>
  </si>
  <si>
    <t>تكاليف استهلاك الكهرباء</t>
  </si>
  <si>
    <t>تكاليف استهلاك المياه</t>
  </si>
  <si>
    <t>تكاليف استئجار خطوط البيانات وشبكة المعلومات الدولية</t>
  </si>
  <si>
    <t>جملة مصروفات الخدمات الحكومية</t>
  </si>
  <si>
    <t xml:space="preserve">(ب) مجموع المستلزمات السلعية والخدمية (1+3+4) </t>
  </si>
  <si>
    <t>(ج) دعم وتحويلات جارية اخرى :</t>
  </si>
  <si>
    <t>1) الدعم :</t>
  </si>
  <si>
    <r>
      <rPr>
        <b/>
        <sz val="12"/>
        <rFont val="Simplified Arabic"/>
        <charset val="178"/>
      </rPr>
      <t xml:space="preserve">    </t>
    </r>
    <r>
      <rPr>
        <b/>
        <u/>
        <sz val="12"/>
        <rFont val="Simplified Arabic"/>
        <charset val="178"/>
      </rPr>
      <t>الهيئات والمؤسسات (غير المالية )  :</t>
    </r>
  </si>
  <si>
    <t xml:space="preserve">    الهيئات العامة</t>
  </si>
  <si>
    <t xml:space="preserve">    الشركات والمؤسسات</t>
  </si>
  <si>
    <t>جملة الدعـــــــــــــــم</t>
  </si>
  <si>
    <t>ــ 18 ــ</t>
  </si>
  <si>
    <t>المصروفات الجارية للسنة المالية2012</t>
  </si>
  <si>
    <t>2) تحويلات للهيئات والمؤسسات التي لا تهدف للكسب :</t>
  </si>
  <si>
    <t xml:space="preserve">    تحويلات للاندية والاتحادات الرياضية</t>
  </si>
  <si>
    <t xml:space="preserve">    تحويلات لهيئات ومؤسسات أخرى ( صناديق التقاعد )</t>
  </si>
  <si>
    <t>جملة التحويلات للهيئات والمؤسسات التي لا تهدف للكسب</t>
  </si>
  <si>
    <t>مساعدات ودعم وتعويضات للمواطنين :</t>
  </si>
  <si>
    <t>3) مساعدات للمواطنين :</t>
  </si>
  <si>
    <t xml:space="preserve">    منح ومساعدات اجتماعية</t>
  </si>
  <si>
    <t xml:space="preserve">    مخصصات الشيوخ والقبائل</t>
  </si>
  <si>
    <t xml:space="preserve">    منح ومساعدات طارئة</t>
  </si>
  <si>
    <t xml:space="preserve">    مخصصات الاعاشة للطلبة</t>
  </si>
  <si>
    <t xml:space="preserve">    مساعدات مختلفة</t>
  </si>
  <si>
    <t>جملة المساعدات للمواطنين</t>
  </si>
  <si>
    <t>4) دعم للمواطنين :</t>
  </si>
  <si>
    <t xml:space="preserve">    دعم الحرف</t>
  </si>
  <si>
    <t xml:space="preserve">    مخصصات تنمية ريفية</t>
  </si>
  <si>
    <t xml:space="preserve">    خسائر بيع البسور</t>
  </si>
  <si>
    <t>جملة الدعم للمواطنين</t>
  </si>
  <si>
    <t>5) تعويضات عن الضرر :</t>
  </si>
  <si>
    <t xml:space="preserve">     تعويض الضرر عن الحوادث </t>
  </si>
  <si>
    <t xml:space="preserve">     تعويضات أخرى</t>
  </si>
  <si>
    <t>جملة تعويضات الحوادث</t>
  </si>
  <si>
    <t>6) مساعدات ومعونات داخلية :</t>
  </si>
  <si>
    <t xml:space="preserve">    مساعدات ومعونات داخلية</t>
  </si>
  <si>
    <t>جملة المساعدات والمعونات الداخلية</t>
  </si>
  <si>
    <t>7) مساعدات ومعونات خارجية :</t>
  </si>
  <si>
    <t xml:space="preserve">    مساعدات ومعونات خارجية</t>
  </si>
  <si>
    <t>جملة المساعدات والمعونات الخارجية</t>
  </si>
  <si>
    <t>8) الاشتراكات في المنظمات غير المالية :</t>
  </si>
  <si>
    <t xml:space="preserve">    منظمات مجلس التعاون لدول الخليج العربية</t>
  </si>
  <si>
    <t xml:space="preserve">    منظمات عربية</t>
  </si>
  <si>
    <t xml:space="preserve">    منظمات دولية</t>
  </si>
  <si>
    <t>جملة الاشتراكات في المنظمات غير المالية</t>
  </si>
  <si>
    <t>(ج) مجموع الدعم والتحويلات الجارية الاخرى</t>
  </si>
  <si>
    <t>(1+2+3+4+5+6+7+8)</t>
  </si>
  <si>
    <t>( د ) احتياطي مخصص</t>
  </si>
  <si>
    <r>
      <t>الاجمالي ( أ + ب + ج + د</t>
    </r>
    <r>
      <rPr>
        <b/>
        <sz val="10"/>
        <rFont val="Arial"/>
        <family val="2"/>
        <charset val="178"/>
      </rPr>
      <t xml:space="preserve">  </t>
    </r>
    <r>
      <rPr>
        <b/>
        <sz val="12"/>
        <rFont val="Simplified Arabic"/>
        <charset val="178"/>
      </rPr>
      <t>)</t>
    </r>
  </si>
  <si>
    <t>ــ 19 ــ</t>
  </si>
  <si>
    <t>جدول رقم (5)</t>
  </si>
  <si>
    <t>المصروفات الرأسمالية للوزارات المدنية والوحدات الحكومية والهيئات العامة</t>
  </si>
  <si>
    <t xml:space="preserve">وزارة  الاسكان      </t>
  </si>
  <si>
    <t>ـ 20 ـ</t>
  </si>
  <si>
    <t>( تابع ) جدول رقم (5)</t>
  </si>
  <si>
    <t xml:space="preserve">الامانة العامة للجنة العليا لتخطيط المدن </t>
  </si>
  <si>
    <t>وزارة السياحة</t>
  </si>
  <si>
    <t xml:space="preserve">هيئة الوثائق والمحفوظات الوطنية </t>
  </si>
  <si>
    <t>الاجمالـــــي</t>
  </si>
  <si>
    <t>ـ 21 ـ</t>
  </si>
  <si>
    <t>جدول رقم (1/5)</t>
  </si>
  <si>
    <t xml:space="preserve">المصروفات الرأسمالية للوزارات المدنية والوحدات الحكومية والهيئات العامة للسنة المالية 2012 </t>
  </si>
  <si>
    <t>وزارة المالية  ( مخصصات أخرى)</t>
  </si>
  <si>
    <t>ديوان البلاط السطاني :</t>
  </si>
  <si>
    <t>مكتب وزير الدولة ومحافظ  مسقط</t>
  </si>
  <si>
    <t>ديوان البلاط السطاني</t>
  </si>
  <si>
    <t>وزارة الخارجية ( المعهد الدبلوماسي )</t>
  </si>
  <si>
    <t>ــ 22 ــ</t>
  </si>
  <si>
    <t>( تابع ) جدول رقم (1/5)</t>
  </si>
  <si>
    <t xml:space="preserve">وزارة القوى العاملة ( قطاع العمل ) </t>
  </si>
  <si>
    <t xml:space="preserve">وزارة  الاسكان   </t>
  </si>
  <si>
    <r>
      <t xml:space="preserve">وزارة البلديات الاقليمية وموارد المياه ( قطاع </t>
    </r>
    <r>
      <rPr>
        <sz val="11"/>
        <rFont val="Simplified Arabic"/>
        <family val="1"/>
      </rPr>
      <t xml:space="preserve">البلديات الاقليمية </t>
    </r>
    <r>
      <rPr>
        <sz val="12"/>
        <rFont val="Simplified Arabic"/>
        <family val="1"/>
      </rPr>
      <t xml:space="preserve">) </t>
    </r>
  </si>
  <si>
    <t xml:space="preserve">الامانة العامة للجنة العليا لتخطيط المدن   </t>
  </si>
  <si>
    <t xml:space="preserve">وزارة البيئة والشؤون المناخية </t>
  </si>
  <si>
    <t>قطاع الثقافة والشؤون الدينية :</t>
  </si>
  <si>
    <t>ـ مكتب مستشار جلالة السلطان للشؤون الثقافية</t>
  </si>
  <si>
    <t>ـ 23 ـ</t>
  </si>
  <si>
    <t xml:space="preserve">ـ الزراعة </t>
  </si>
  <si>
    <t xml:space="preserve">وزارة النقل والاتصالات ( قطاع النقل )  </t>
  </si>
  <si>
    <t xml:space="preserve">وزارة النقل والاتصالات ( قطاع الاتصالات )  </t>
  </si>
  <si>
    <t>شؤون اقتصادية اخرى :</t>
  </si>
  <si>
    <t xml:space="preserve">وزارة السياحة  </t>
  </si>
  <si>
    <t>ــ 24 ــ</t>
  </si>
  <si>
    <t>جدول رقم (2/5)</t>
  </si>
  <si>
    <t>المصروفات الرأسمالية للسنة المالية 2012</t>
  </si>
  <si>
    <t>الاصول الثابتة :</t>
  </si>
  <si>
    <t>اثاث ومعدات :</t>
  </si>
  <si>
    <t>اثاث ومعدات مكاتـب</t>
  </si>
  <si>
    <t>اثاث ومعدات مساكن</t>
  </si>
  <si>
    <t>اثاث ومعدات تعليمية</t>
  </si>
  <si>
    <t>اثاث ومعدات منشآت صحية ومختبرات</t>
  </si>
  <si>
    <t>جملة الاثاث والمعدات</t>
  </si>
  <si>
    <t>وسائل نقل :</t>
  </si>
  <si>
    <t>سيارات</t>
  </si>
  <si>
    <t>وسائل نقل اخرى</t>
  </si>
  <si>
    <t>جملة وسائل النقل</t>
  </si>
  <si>
    <t>آلات ومعدات :</t>
  </si>
  <si>
    <t>آلات</t>
  </si>
  <si>
    <t>معدات</t>
  </si>
  <si>
    <t>جملة الآلات والمعدات</t>
  </si>
  <si>
    <t>اصول ثابتة متنوعة :</t>
  </si>
  <si>
    <t>اصول ثابته اخرى</t>
  </si>
  <si>
    <t>جملة الاصول الثابته المتنوعة</t>
  </si>
  <si>
    <t>ــ 25 ــ</t>
  </si>
  <si>
    <t>جدول رقم (6)</t>
  </si>
  <si>
    <t>المصروفات الانمائية للوزارات المدنية والوحدات الحكومية والهيئات العامة</t>
  </si>
  <si>
    <t>الامانة العامة  لمجلس الوزراء</t>
  </si>
  <si>
    <t>وزارة الزراعة والثروة السمكية:</t>
  </si>
  <si>
    <t>ــ الزراعة</t>
  </si>
  <si>
    <t>ــ الثروة السمكية</t>
  </si>
  <si>
    <t>ــ 26 ــ</t>
  </si>
  <si>
    <t>( تابع ) جدول رقم (6)</t>
  </si>
  <si>
    <t>سوق مسقط للأوراق المالية</t>
  </si>
  <si>
    <t>الصرف الفعلي المقدر</t>
  </si>
  <si>
    <t>ــ 27 ــ</t>
  </si>
  <si>
    <t>جدول رقم (1/6)</t>
  </si>
  <si>
    <t xml:space="preserve">المصروفات الانمائية للوزارات المدنية والوحدات الحكومية والهيئات العامة للسنة المالية 2012 </t>
  </si>
  <si>
    <t xml:space="preserve">وزارة القوى العاملة ( قطاع التعليم التقني والتدريب المهني) </t>
  </si>
  <si>
    <t>ــ 28 ــ</t>
  </si>
  <si>
    <t>( تابع ) جدول  رقم (1/6)</t>
  </si>
  <si>
    <t>وزارة الاسكان   ( قطاع الاسكان )</t>
  </si>
  <si>
    <r>
      <t xml:space="preserve">وزارة البلديات الاقليمية وموارد المياه </t>
    </r>
    <r>
      <rPr>
        <sz val="12"/>
        <rFont val="Simplified Arabic"/>
        <charset val="178"/>
      </rPr>
      <t>( قطاع البلديات الاقليمية )</t>
    </r>
  </si>
  <si>
    <t xml:space="preserve">الهيئة العامة للصناعات الحرفية </t>
  </si>
  <si>
    <t>ـ 29 ـ</t>
  </si>
  <si>
    <t>( تابع )جدول  رقم (1/6)</t>
  </si>
  <si>
    <t>قطاع التعدين والتصنيع والانشاء :</t>
  </si>
  <si>
    <t xml:space="preserve">  المؤسسة العامة للمناطق الصناعية</t>
  </si>
  <si>
    <t>جملة قطاع  التعدين والتصنيع والانشاء</t>
  </si>
  <si>
    <t>هيئة تنظيم الاتصالات</t>
  </si>
  <si>
    <t>ــ</t>
  </si>
  <si>
    <t>الصرف الفعلي ( المقدر )</t>
  </si>
  <si>
    <t>ــ 30 ــ</t>
  </si>
  <si>
    <t>جدول رقم (6/ 2 )</t>
  </si>
  <si>
    <t xml:space="preserve">( حسب القطاعات )  </t>
  </si>
  <si>
    <t>(  بالريال العماني )</t>
  </si>
  <si>
    <t>(1)  قطاع الانتاج السلعي  :</t>
  </si>
  <si>
    <t>النفط الخام</t>
  </si>
  <si>
    <t>المعادن والمحاجر</t>
  </si>
  <si>
    <t>الزراعة</t>
  </si>
  <si>
    <t>الاسماك</t>
  </si>
  <si>
    <t>الصناعة التحويلية</t>
  </si>
  <si>
    <t xml:space="preserve"> جملة قطاع الانتاج السلعي  </t>
  </si>
  <si>
    <t>(2)  قطاع الانتاج الخدمي :</t>
  </si>
  <si>
    <t>الاسكان</t>
  </si>
  <si>
    <t>التجارة</t>
  </si>
  <si>
    <t>الكهرباء</t>
  </si>
  <si>
    <t>المياه</t>
  </si>
  <si>
    <r>
      <t>الاتصالات</t>
    </r>
    <r>
      <rPr>
        <sz val="12"/>
        <color indexed="9"/>
        <rFont val="Simplified Arabic"/>
        <charset val="178"/>
      </rPr>
      <t xml:space="preserve"> </t>
    </r>
    <r>
      <rPr>
        <sz val="12"/>
        <color indexed="8"/>
        <rFont val="Simplified Arabic"/>
        <charset val="178"/>
      </rPr>
      <t>(البريد والبرق والهاتف)</t>
    </r>
  </si>
  <si>
    <t>السياحة</t>
  </si>
  <si>
    <t xml:space="preserve">جملة قطاع الانتاج الخدمي </t>
  </si>
  <si>
    <t>(3)  قطاع الهياكل الاجتماعية :</t>
  </si>
  <si>
    <t>التعليم</t>
  </si>
  <si>
    <t>التدريب المهني</t>
  </si>
  <si>
    <t>الصحة</t>
  </si>
  <si>
    <t>الاعلام والثقافة والشؤون الدينية</t>
  </si>
  <si>
    <t>المراكز الاجتماعية</t>
  </si>
  <si>
    <t>مراكز الشباب</t>
  </si>
  <si>
    <t xml:space="preserve">جملة قطاع الهياكل الاجتماعية </t>
  </si>
  <si>
    <t>(4)  قطاع الهياكل الاساسية :</t>
  </si>
  <si>
    <t>الطرق</t>
  </si>
  <si>
    <t>المطارات</t>
  </si>
  <si>
    <t>الموانئ</t>
  </si>
  <si>
    <t>الري وموارد المياه</t>
  </si>
  <si>
    <t>تخطيط المدن وخدمات البلديات</t>
  </si>
  <si>
    <t>الادارة الحكومية</t>
  </si>
  <si>
    <t>البيئة ومكافحة التلوث</t>
  </si>
  <si>
    <t xml:space="preserve">جملة قطاع الهياكل الاساسية </t>
  </si>
  <si>
    <t>الاجمالي (1 + 2 + 3 + 4 )</t>
  </si>
  <si>
    <t>ـــ</t>
  </si>
  <si>
    <t>الصرف الفعلي  المقدر</t>
  </si>
  <si>
    <t>ــ 31 ــ</t>
  </si>
  <si>
    <t>وزارة التربية والتعليم  ( المديرية العامة للكشافة والمرشدات )</t>
  </si>
</sst>
</file>

<file path=xl/styles.xml><?xml version="1.0" encoding="utf-8"?>
<styleSheet xmlns="http://schemas.openxmlformats.org/spreadsheetml/2006/main" xmlns:mc="http://schemas.openxmlformats.org/markup-compatibility/2006" xmlns:x14ac="http://schemas.microsoft.com/office/spreadsheetml/2009/9/ac" mc:Ignorable="x14ac">
  <numFmts count="12">
    <numFmt numFmtId="41" formatCode="_(* #,##0_);_(* \(#,##0\);_(* &quot;-&quot;_);_(@_)"/>
    <numFmt numFmtId="164" formatCode="0.0\ "/>
    <numFmt numFmtId="165" formatCode="0.0"/>
    <numFmt numFmtId="166" formatCode="_(* #,##0_);_(* \(#,##0.0\);_(* &quot;-&quot;_);_(@_)"/>
    <numFmt numFmtId="167" formatCode="_(* #,##0.0_);_(* \(#,##0.0\);_(* &quot;-&quot;_);_(@_)"/>
    <numFmt numFmtId="168" formatCode="_(* #,##0.0_);_(* \(#,##0.00\);_(* &quot;-&quot;_);_(@_)"/>
    <numFmt numFmtId="169" formatCode="###\ ###\ ##0\ "/>
    <numFmt numFmtId="170" formatCode="yyyy/mm/dd\ "/>
    <numFmt numFmtId="171" formatCode="###\ ###\ ##0"/>
    <numFmt numFmtId="172" formatCode="###\ ###\ ###\ "/>
    <numFmt numFmtId="173" formatCode="###\ ###\ \ "/>
    <numFmt numFmtId="174" formatCode="###\ ###\ "/>
  </numFmts>
  <fonts count="43">
    <font>
      <sz val="10"/>
      <color theme="1"/>
      <name val="Calibri"/>
      <family val="2"/>
      <scheme val="minor"/>
    </font>
    <font>
      <b/>
      <sz val="12"/>
      <name val="Simplified Arabic"/>
      <charset val="178"/>
    </font>
    <font>
      <b/>
      <sz val="16"/>
      <name val="Simplified Arabic"/>
      <charset val="178"/>
    </font>
    <font>
      <b/>
      <sz val="10"/>
      <name val="Arial"/>
      <family val="2"/>
      <charset val="178"/>
    </font>
    <font>
      <b/>
      <sz val="11"/>
      <name val="Simplified Arabic"/>
      <charset val="178"/>
    </font>
    <font>
      <b/>
      <sz val="14"/>
      <name val="Simplified Arabic"/>
      <charset val="178"/>
    </font>
    <font>
      <b/>
      <u val="double"/>
      <sz val="14"/>
      <name val="Simplified Arabic"/>
      <charset val="178"/>
    </font>
    <font>
      <b/>
      <sz val="11"/>
      <name val="Traditional Arabic"/>
      <charset val="178"/>
    </font>
    <font>
      <sz val="12"/>
      <name val="Simplified Arabic"/>
      <charset val="178"/>
    </font>
    <font>
      <b/>
      <u/>
      <sz val="12"/>
      <name val="Simplified Arabic"/>
      <charset val="178"/>
    </font>
    <font>
      <b/>
      <sz val="12"/>
      <name val="Arabic Transparent"/>
      <charset val="178"/>
    </font>
    <font>
      <sz val="10"/>
      <name val="Arial"/>
      <family val="2"/>
      <charset val="178"/>
    </font>
    <font>
      <sz val="11"/>
      <name val="Traditional Arabic"/>
      <charset val="178"/>
    </font>
    <font>
      <b/>
      <i/>
      <u/>
      <sz val="10"/>
      <name val="Arial"/>
      <family val="2"/>
      <charset val="178"/>
    </font>
    <font>
      <b/>
      <sz val="11"/>
      <color indexed="8"/>
      <name val="Traditional Arabic"/>
      <charset val="178"/>
    </font>
    <font>
      <sz val="12"/>
      <name val="Arial"/>
      <family val="2"/>
    </font>
    <font>
      <sz val="11"/>
      <name val="Arial"/>
      <family val="2"/>
    </font>
    <font>
      <sz val="11"/>
      <name val="Simplified Arabic"/>
      <charset val="178"/>
    </font>
    <font>
      <sz val="12"/>
      <color indexed="8"/>
      <name val="Simplified Arabic"/>
      <charset val="178"/>
    </font>
    <font>
      <b/>
      <sz val="10"/>
      <name val="Traditional Arabic"/>
      <charset val="178"/>
    </font>
    <font>
      <b/>
      <sz val="12"/>
      <name val="Traditional Arabic"/>
      <charset val="178"/>
    </font>
    <font>
      <b/>
      <u/>
      <sz val="10"/>
      <name val="Arial"/>
      <family val="2"/>
      <charset val="178"/>
    </font>
    <font>
      <b/>
      <sz val="9"/>
      <name val="Simplified Arabic"/>
      <charset val="178"/>
    </font>
    <font>
      <sz val="10"/>
      <name val="Arial"/>
      <family val="2"/>
    </font>
    <font>
      <b/>
      <sz val="10"/>
      <name val="Arial"/>
      <family val="2"/>
    </font>
    <font>
      <b/>
      <sz val="12"/>
      <name val="Arial"/>
      <family val="2"/>
    </font>
    <font>
      <b/>
      <sz val="12"/>
      <name val="Arial"/>
      <family val="2"/>
      <charset val="178"/>
    </font>
    <font>
      <b/>
      <sz val="11"/>
      <name val="Monotype Koufi"/>
      <charset val="178"/>
    </font>
    <font>
      <b/>
      <sz val="10"/>
      <name val="Simplified Arabic"/>
      <charset val="178"/>
    </font>
    <font>
      <sz val="10"/>
      <name val="Wingdings"/>
      <charset val="2"/>
    </font>
    <font>
      <sz val="10"/>
      <color rgb="FFFF0000"/>
      <name val="Arial"/>
      <family val="2"/>
    </font>
    <font>
      <b/>
      <sz val="11"/>
      <name val="Arial"/>
      <family val="2"/>
    </font>
    <font>
      <b/>
      <u/>
      <sz val="10"/>
      <name val="Arial"/>
      <family val="2"/>
    </font>
    <font>
      <b/>
      <sz val="12"/>
      <name val="Simplified Arabic"/>
      <family val="1"/>
    </font>
    <font>
      <b/>
      <sz val="14"/>
      <name val="Simplified Arabic"/>
      <family val="1"/>
    </font>
    <font>
      <b/>
      <sz val="9"/>
      <name val="Simplified Arabic"/>
      <family val="1"/>
    </font>
    <font>
      <b/>
      <u/>
      <sz val="12"/>
      <name val="Simplified Arabic"/>
      <family val="1"/>
    </font>
    <font>
      <b/>
      <sz val="11"/>
      <name val="Traditional Arabic"/>
      <family val="1"/>
    </font>
    <font>
      <sz val="12"/>
      <name val="Simplified Arabic"/>
      <family val="1"/>
    </font>
    <font>
      <b/>
      <sz val="12"/>
      <name val="Traditional Arabic"/>
      <family val="1"/>
    </font>
    <font>
      <sz val="11"/>
      <name val="Simplified Arabic"/>
      <family val="1"/>
    </font>
    <font>
      <b/>
      <sz val="11"/>
      <name val="Simplified Arabic"/>
      <family val="1"/>
    </font>
    <font>
      <sz val="12"/>
      <color indexed="9"/>
      <name val="Simplified Arabic"/>
      <charset val="178"/>
    </font>
  </fonts>
  <fills count="3">
    <fill>
      <patternFill patternType="none"/>
    </fill>
    <fill>
      <patternFill patternType="gray125"/>
    </fill>
    <fill>
      <patternFill patternType="solid">
        <fgColor indexed="13"/>
        <bgColor indexed="64"/>
      </patternFill>
    </fill>
  </fills>
  <borders count="16">
    <border>
      <left/>
      <right/>
      <top/>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bottom/>
      <diagonal/>
    </border>
    <border>
      <left/>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s>
  <cellStyleXfs count="2">
    <xf numFmtId="0" fontId="0" fillId="0" borderId="0"/>
    <xf numFmtId="41" fontId="23" fillId="0" borderId="0"/>
  </cellStyleXfs>
  <cellXfs count="589">
    <xf numFmtId="0" fontId="0" fillId="0" borderId="0" xfId="0"/>
    <xf numFmtId="0" fontId="1" fillId="0" borderId="0" xfId="0" applyFont="1" applyAlignment="1">
      <alignment horizontal="center" vertical="center"/>
    </xf>
    <xf numFmtId="0" fontId="2" fillId="0" borderId="0" xfId="0" applyFont="1" applyAlignment="1">
      <alignment horizontal="centerContinuous" vertical="center"/>
    </xf>
    <xf numFmtId="0" fontId="3" fillId="0" borderId="0" xfId="0" applyFont="1" applyAlignment="1">
      <alignment horizontal="centerContinuous" vertical="center"/>
    </xf>
    <xf numFmtId="0" fontId="3" fillId="0" borderId="0" xfId="0" applyFont="1" applyAlignment="1">
      <alignment horizontal="right" vertical="center"/>
    </xf>
    <xf numFmtId="0" fontId="3" fillId="0" borderId="1" xfId="0" applyFont="1" applyBorder="1" applyAlignment="1">
      <alignment horizontal="right" vertical="center"/>
    </xf>
    <xf numFmtId="0" fontId="4" fillId="0" borderId="0" xfId="0" applyFont="1" applyAlignment="1">
      <alignment horizontal="left" vertical="center"/>
    </xf>
    <xf numFmtId="0" fontId="4" fillId="0" borderId="2" xfId="0" applyFont="1" applyBorder="1" applyAlignment="1">
      <alignment horizontal="centerContinuous" vertical="center"/>
    </xf>
    <xf numFmtId="0" fontId="3" fillId="0" borderId="3" xfId="0" applyFont="1" applyBorder="1" applyAlignment="1">
      <alignment horizontal="centerContinuous" vertical="center"/>
    </xf>
    <xf numFmtId="0" fontId="3" fillId="0" borderId="4" xfId="0" applyFont="1" applyBorder="1" applyAlignment="1">
      <alignment horizontal="right" vertical="center"/>
    </xf>
    <xf numFmtId="0" fontId="3" fillId="0" borderId="5" xfId="0" applyFont="1" applyBorder="1" applyAlignment="1">
      <alignment horizontal="right" vertical="center"/>
    </xf>
    <xf numFmtId="0" fontId="3" fillId="0" borderId="5" xfId="0" applyFont="1" applyBorder="1" applyAlignment="1">
      <alignment horizontal="centerContinuous" vertical="center"/>
    </xf>
    <xf numFmtId="0" fontId="4" fillId="0" borderId="6" xfId="0" applyFont="1" applyBorder="1" applyAlignment="1">
      <alignment horizontal="centerContinuous" vertical="center"/>
    </xf>
    <xf numFmtId="0" fontId="3" fillId="0" borderId="7" xfId="0" applyFont="1" applyBorder="1" applyAlignment="1">
      <alignment horizontal="centerContinuous" vertical="center"/>
    </xf>
    <xf numFmtId="0" fontId="5" fillId="0" borderId="4" xfId="0" applyFont="1" applyBorder="1" applyAlignment="1">
      <alignment horizontal="centerContinuous" vertical="center"/>
    </xf>
    <xf numFmtId="0" fontId="4" fillId="0" borderId="8" xfId="0" applyFont="1" applyBorder="1" applyAlignment="1">
      <alignment horizontal="center" vertical="center"/>
    </xf>
    <xf numFmtId="0" fontId="4" fillId="0" borderId="3" xfId="0" applyFont="1" applyBorder="1" applyAlignment="1">
      <alignment horizontal="center" vertical="center"/>
    </xf>
    <xf numFmtId="0" fontId="4" fillId="0" borderId="9" xfId="0" applyFont="1" applyBorder="1" applyAlignment="1">
      <alignment horizontal="center" vertical="center" readingOrder="2"/>
    </xf>
    <xf numFmtId="0" fontId="4" fillId="0" borderId="10" xfId="0" applyFont="1" applyBorder="1" applyAlignment="1">
      <alignment horizontal="center" vertical="center" readingOrder="2"/>
    </xf>
    <xf numFmtId="0" fontId="3" fillId="0" borderId="9" xfId="0" applyFont="1" applyBorder="1" applyAlignment="1">
      <alignment horizontal="right"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164" fontId="3" fillId="0" borderId="2" xfId="0" applyNumberFormat="1" applyFont="1" applyBorder="1" applyAlignment="1">
      <alignment horizontal="right" vertical="center"/>
    </xf>
    <xf numFmtId="164" fontId="3" fillId="0" borderId="3" xfId="0" applyNumberFormat="1" applyFont="1" applyBorder="1" applyAlignment="1">
      <alignment horizontal="right" vertical="center"/>
    </xf>
    <xf numFmtId="0" fontId="5" fillId="0" borderId="4" xfId="0" applyFont="1" applyBorder="1" applyAlignment="1">
      <alignment horizontal="right" vertical="center"/>
    </xf>
    <xf numFmtId="0" fontId="6" fillId="0" borderId="5" xfId="0" applyFont="1" applyBorder="1" applyAlignment="1">
      <alignment horizontal="right" vertical="center"/>
    </xf>
    <xf numFmtId="164" fontId="3" fillId="0" borderId="6" xfId="0" applyNumberFormat="1" applyFont="1" applyBorder="1" applyAlignment="1">
      <alignment horizontal="right" vertical="center"/>
    </xf>
    <xf numFmtId="165" fontId="7" fillId="0" borderId="6" xfId="0" applyNumberFormat="1" applyFont="1" applyBorder="1" applyAlignment="1">
      <alignment horizontal="right" vertical="center"/>
    </xf>
    <xf numFmtId="165" fontId="7" fillId="0" borderId="7" xfId="0" applyNumberFormat="1" applyFont="1" applyBorder="1" applyAlignment="1">
      <alignment horizontal="right" vertical="center"/>
    </xf>
    <xf numFmtId="0" fontId="1" fillId="0" borderId="4" xfId="0" applyFont="1" applyBorder="1" applyAlignment="1">
      <alignment horizontal="right" vertical="center" readingOrder="2"/>
    </xf>
    <xf numFmtId="0" fontId="8" fillId="0" borderId="0" xfId="0" applyFont="1" applyAlignment="1">
      <alignment horizontal="right" vertical="center"/>
    </xf>
    <xf numFmtId="0" fontId="8" fillId="0" borderId="0" xfId="0" quotePrefix="1" applyFont="1" applyAlignment="1">
      <alignment horizontal="right" vertical="center"/>
    </xf>
    <xf numFmtId="0" fontId="1" fillId="0" borderId="9" xfId="0" applyFont="1" applyBorder="1" applyAlignment="1">
      <alignment horizontal="right" vertical="center" readingOrder="2"/>
    </xf>
    <xf numFmtId="165" fontId="7" fillId="0" borderId="11" xfId="0" applyNumberFormat="1" applyFont="1" applyBorder="1" applyAlignment="1">
      <alignment horizontal="right" vertical="center"/>
    </xf>
    <xf numFmtId="165" fontId="7" fillId="0" borderId="12" xfId="0" applyNumberFormat="1" applyFont="1" applyBorder="1" applyAlignment="1">
      <alignment horizontal="right" vertical="center"/>
    </xf>
    <xf numFmtId="0" fontId="1" fillId="0" borderId="13" xfId="0" applyFont="1" applyBorder="1" applyAlignment="1">
      <alignment horizontal="right" vertical="center" readingOrder="2"/>
    </xf>
    <xf numFmtId="0" fontId="1" fillId="0" borderId="14" xfId="0" applyFont="1" applyBorder="1" applyAlignment="1">
      <alignment horizontal="right" vertical="center"/>
    </xf>
    <xf numFmtId="164" fontId="7" fillId="0" borderId="2" xfId="0" applyNumberFormat="1" applyFont="1" applyBorder="1" applyAlignment="1">
      <alignment horizontal="right" vertical="center"/>
    </xf>
    <xf numFmtId="164" fontId="7" fillId="0" borderId="7" xfId="0" applyNumberFormat="1" applyFont="1" applyBorder="1" applyAlignment="1">
      <alignment horizontal="right" vertical="center"/>
    </xf>
    <xf numFmtId="0" fontId="6" fillId="0" borderId="0" xfId="0" applyFont="1" applyAlignment="1">
      <alignment horizontal="right" vertical="center"/>
    </xf>
    <xf numFmtId="164" fontId="7" fillId="0" borderId="6" xfId="0" applyNumberFormat="1" applyFont="1" applyBorder="1" applyAlignment="1">
      <alignment horizontal="right" vertical="center"/>
    </xf>
    <xf numFmtId="0" fontId="1" fillId="0" borderId="4" xfId="0" applyFont="1" applyBorder="1" applyAlignment="1">
      <alignment horizontal="right" vertical="center"/>
    </xf>
    <xf numFmtId="0" fontId="9" fillId="0" borderId="0" xfId="0" applyFont="1" applyAlignment="1">
      <alignment horizontal="right" vertical="center"/>
    </xf>
    <xf numFmtId="165" fontId="7" fillId="0" borderId="15" xfId="0" applyNumberFormat="1" applyFont="1" applyBorder="1" applyAlignment="1">
      <alignment horizontal="right" vertical="center"/>
    </xf>
    <xf numFmtId="164" fontId="7" fillId="0" borderId="10" xfId="0" applyNumberFormat="1" applyFont="1" applyBorder="1" applyAlignment="1">
      <alignment horizontal="right" vertical="center"/>
    </xf>
    <xf numFmtId="0" fontId="8" fillId="0" borderId="10" xfId="0" applyFont="1" applyBorder="1" applyAlignment="1">
      <alignment horizontal="right" vertical="center"/>
    </xf>
    <xf numFmtId="165" fontId="7" fillId="0" borderId="10" xfId="0" applyNumberFormat="1" applyFont="1" applyBorder="1" applyAlignment="1">
      <alignment horizontal="right" vertical="center"/>
    </xf>
    <xf numFmtId="164" fontId="7" fillId="0" borderId="11" xfId="0" applyNumberFormat="1" applyFont="1" applyBorder="1" applyAlignment="1">
      <alignment horizontal="right" vertical="center"/>
    </xf>
    <xf numFmtId="0" fontId="1" fillId="0" borderId="12" xfId="0" applyFont="1" applyBorder="1" applyAlignment="1">
      <alignment horizontal="right" vertical="center"/>
    </xf>
    <xf numFmtId="0" fontId="3" fillId="0" borderId="4" xfId="0" applyFont="1" applyBorder="1" applyAlignment="1">
      <alignment horizontal="right" vertical="center" readingOrder="2"/>
    </xf>
    <xf numFmtId="0" fontId="8" fillId="0" borderId="7" xfId="0" applyFont="1" applyBorder="1" applyAlignment="1">
      <alignment horizontal="right" vertical="center"/>
    </xf>
    <xf numFmtId="0" fontId="1" fillId="0" borderId="0" xfId="0" applyFont="1" applyBorder="1" applyAlignment="1">
      <alignment horizontal="right" vertical="center" readingOrder="2"/>
    </xf>
    <xf numFmtId="165" fontId="10" fillId="0" borderId="15" xfId="0" applyNumberFormat="1" applyFont="1" applyBorder="1" applyAlignment="1">
      <alignment horizontal="right" vertical="center"/>
    </xf>
    <xf numFmtId="0" fontId="1" fillId="0" borderId="14" xfId="0" quotePrefix="1" applyFont="1" applyBorder="1" applyAlignment="1">
      <alignment horizontal="right" vertical="center"/>
    </xf>
    <xf numFmtId="164" fontId="7" fillId="0" borderId="5" xfId="0" applyNumberFormat="1" applyFont="1" applyBorder="1" applyAlignment="1">
      <alignment horizontal="right" vertical="center"/>
    </xf>
    <xf numFmtId="0" fontId="0" fillId="0" borderId="5" xfId="0" applyBorder="1" applyAlignment="1">
      <alignment vertical="center"/>
    </xf>
    <xf numFmtId="0" fontId="1" fillId="0" borderId="5" xfId="0" applyFont="1" applyBorder="1" applyAlignment="1">
      <alignment horizontal="right" vertical="center" readingOrder="2"/>
    </xf>
    <xf numFmtId="0" fontId="0" fillId="0" borderId="0" xfId="0" applyAlignment="1">
      <alignment vertical="center"/>
    </xf>
    <xf numFmtId="0" fontId="3" fillId="0" borderId="0" xfId="0" applyFont="1" applyAlignment="1">
      <alignment horizontal="center"/>
    </xf>
    <xf numFmtId="0" fontId="1" fillId="0" borderId="0" xfId="0" applyFont="1" applyAlignment="1">
      <alignment horizontal="center" vertical="center" readingOrder="2"/>
    </xf>
    <xf numFmtId="0" fontId="2" fillId="0" borderId="0" xfId="0" applyFont="1" applyAlignment="1">
      <alignment horizontal="centerContinuous" vertical="center" readingOrder="2"/>
    </xf>
    <xf numFmtId="0" fontId="0" fillId="0" borderId="0" xfId="0" applyAlignment="1">
      <alignment horizontal="centerContinuous"/>
    </xf>
    <xf numFmtId="0" fontId="0" fillId="0" borderId="1" xfId="0" applyBorder="1" applyAlignment="1">
      <alignment horizontal="centerContinuous"/>
    </xf>
    <xf numFmtId="0" fontId="3" fillId="0" borderId="8" xfId="0" applyFont="1" applyBorder="1" applyAlignment="1">
      <alignment horizontal="right" vertical="center"/>
    </xf>
    <xf numFmtId="0" fontId="3" fillId="0" borderId="3" xfId="0" applyFont="1" applyBorder="1" applyAlignment="1">
      <alignment horizontal="right" vertical="center"/>
    </xf>
    <xf numFmtId="0" fontId="3" fillId="0" borderId="2" xfId="0" applyFont="1" applyBorder="1" applyAlignment="1">
      <alignment horizontal="centerContinuous" vertical="center"/>
    </xf>
    <xf numFmtId="0" fontId="3" fillId="0" borderId="0" xfId="0" applyFont="1" applyBorder="1" applyAlignment="1">
      <alignment horizontal="right" vertical="center"/>
    </xf>
    <xf numFmtId="164" fontId="7" fillId="0" borderId="12" xfId="0" applyNumberFormat="1" applyFont="1" applyBorder="1" applyAlignment="1">
      <alignment horizontal="right" vertical="center"/>
    </xf>
    <xf numFmtId="166" fontId="7" fillId="0" borderId="11" xfId="0" applyNumberFormat="1" applyFont="1" applyBorder="1" applyAlignment="1">
      <alignment horizontal="right" vertical="center"/>
    </xf>
    <xf numFmtId="0" fontId="1" fillId="0" borderId="12" xfId="0" quotePrefix="1" applyFont="1" applyBorder="1" applyAlignment="1">
      <alignment horizontal="right" vertical="center" readingOrder="2"/>
    </xf>
    <xf numFmtId="166" fontId="7" fillId="0" borderId="15" xfId="0" applyNumberFormat="1" applyFont="1" applyBorder="1" applyAlignment="1">
      <alignment horizontal="right" vertical="center"/>
    </xf>
    <xf numFmtId="164" fontId="7" fillId="0" borderId="6" xfId="0" applyNumberFormat="1" applyFont="1" applyBorder="1" applyAlignment="1">
      <alignment horizontal="center" vertical="center"/>
    </xf>
    <xf numFmtId="167" fontId="7" fillId="0" borderId="6" xfId="0" applyNumberFormat="1" applyFont="1" applyBorder="1" applyAlignment="1">
      <alignment horizontal="right" vertical="center"/>
    </xf>
    <xf numFmtId="165" fontId="10" fillId="0" borderId="6" xfId="0" applyNumberFormat="1" applyFont="1" applyBorder="1" applyAlignment="1">
      <alignment horizontal="center" vertical="center"/>
    </xf>
    <xf numFmtId="166" fontId="7" fillId="0" borderId="6" xfId="0" applyNumberFormat="1" applyFont="1" applyBorder="1" applyAlignment="1">
      <alignment horizontal="right" vertical="center"/>
    </xf>
    <xf numFmtId="164" fontId="7" fillId="0" borderId="7" xfId="0" applyNumberFormat="1" applyFont="1" applyBorder="1" applyAlignment="1">
      <alignment horizontal="center" vertical="center"/>
    </xf>
    <xf numFmtId="167" fontId="7" fillId="0" borderId="15" xfId="0" applyNumberFormat="1" applyFont="1" applyBorder="1" applyAlignment="1">
      <alignment horizontal="right" vertical="center"/>
    </xf>
    <xf numFmtId="0" fontId="11" fillId="0" borderId="0" xfId="0" applyFont="1" applyAlignment="1">
      <alignment horizontal="right" vertical="center"/>
    </xf>
    <xf numFmtId="0" fontId="1" fillId="0" borderId="4" xfId="0" quotePrefix="1" applyFont="1" applyBorder="1" applyAlignment="1">
      <alignment horizontal="right" vertical="center" readingOrder="2"/>
    </xf>
    <xf numFmtId="167" fontId="7" fillId="0" borderId="15" xfId="0" applyNumberFormat="1" applyFont="1" applyBorder="1" applyAlignment="1">
      <alignment horizontal="center" vertical="center"/>
    </xf>
    <xf numFmtId="164" fontId="12" fillId="0" borderId="4" xfId="0" applyNumberFormat="1" applyFont="1" applyBorder="1" applyAlignment="1">
      <alignment horizontal="center" vertical="center"/>
    </xf>
    <xf numFmtId="168" fontId="7" fillId="0" borderId="6" xfId="0" applyNumberFormat="1" applyFont="1" applyBorder="1" applyAlignment="1">
      <alignment horizontal="center" vertical="center"/>
    </xf>
    <xf numFmtId="167" fontId="7" fillId="0" borderId="6" xfId="0" applyNumberFormat="1" applyFont="1" applyBorder="1" applyAlignment="1">
      <alignment horizontal="center" vertical="center"/>
    </xf>
    <xf numFmtId="0" fontId="8" fillId="0" borderId="0" xfId="0" applyFont="1" applyBorder="1" applyAlignment="1">
      <alignment horizontal="right" vertical="center"/>
    </xf>
    <xf numFmtId="167" fontId="7" fillId="0" borderId="7" xfId="0" applyNumberFormat="1" applyFont="1" applyBorder="1" applyAlignment="1">
      <alignment horizontal="center" vertical="center"/>
    </xf>
    <xf numFmtId="167" fontId="7" fillId="0" borderId="2" xfId="0" applyNumberFormat="1" applyFont="1" applyBorder="1" applyAlignment="1">
      <alignment horizontal="right" vertical="center"/>
    </xf>
    <xf numFmtId="0" fontId="1" fillId="0" borderId="8" xfId="0" applyFont="1" applyBorder="1" applyAlignment="1">
      <alignment horizontal="right" vertical="center" readingOrder="2"/>
    </xf>
    <xf numFmtId="0" fontId="1" fillId="0" borderId="3" xfId="0" applyFont="1" applyBorder="1" applyAlignment="1">
      <alignment horizontal="right" vertical="center"/>
    </xf>
    <xf numFmtId="164" fontId="7" fillId="0" borderId="15" xfId="0" applyNumberFormat="1" applyFont="1" applyBorder="1" applyAlignment="1">
      <alignment horizontal="right" vertical="center"/>
    </xf>
    <xf numFmtId="0" fontId="0" fillId="0" borderId="9" xfId="0" applyBorder="1"/>
    <xf numFmtId="0" fontId="1" fillId="0" borderId="1" xfId="0" applyFont="1" applyBorder="1" applyAlignment="1">
      <alignment horizontal="right" vertical="center" readingOrder="2"/>
    </xf>
    <xf numFmtId="0" fontId="5" fillId="0" borderId="0" xfId="0" applyFont="1" applyAlignment="1">
      <alignment horizontal="centerContinuous" vertical="center"/>
    </xf>
    <xf numFmtId="0" fontId="13" fillId="0" borderId="0" xfId="0" applyFont="1" applyAlignment="1">
      <alignment horizontal="centerContinuous" vertical="center"/>
    </xf>
    <xf numFmtId="0" fontId="3" fillId="0" borderId="0" xfId="0" applyFont="1" applyAlignment="1">
      <alignment vertical="center"/>
    </xf>
    <xf numFmtId="0" fontId="4" fillId="0" borderId="0" xfId="0" applyFont="1" applyAlignment="1">
      <alignment vertical="center"/>
    </xf>
    <xf numFmtId="0" fontId="4" fillId="0" borderId="2" xfId="0" applyFont="1" applyBorder="1" applyAlignment="1">
      <alignment horizontal="center" vertical="center"/>
    </xf>
    <xf numFmtId="0" fontId="3" fillId="0" borderId="3" xfId="0" applyFont="1" applyBorder="1" applyAlignment="1">
      <alignment vertical="center"/>
    </xf>
    <xf numFmtId="0" fontId="4" fillId="0" borderId="3" xfId="0" applyFont="1" applyBorder="1" applyAlignment="1">
      <alignment horizontal="centerContinuous" vertical="center"/>
    </xf>
    <xf numFmtId="0" fontId="4" fillId="0" borderId="6" xfId="0" applyFont="1" applyBorder="1" applyAlignment="1">
      <alignment horizontal="center" vertical="center"/>
    </xf>
    <xf numFmtId="0" fontId="5" fillId="0" borderId="7" xfId="0" applyFont="1" applyBorder="1" applyAlignment="1">
      <alignment horizontal="center" vertical="center"/>
    </xf>
    <xf numFmtId="0" fontId="4" fillId="0" borderId="2" xfId="0" applyFont="1" applyBorder="1" applyAlignment="1">
      <alignment horizontal="center" vertical="center"/>
    </xf>
    <xf numFmtId="0" fontId="4" fillId="0" borderId="6" xfId="0" applyFont="1" applyBorder="1" applyAlignment="1">
      <alignment horizontal="center" vertical="center" readingOrder="2"/>
    </xf>
    <xf numFmtId="0" fontId="3" fillId="0" borderId="7" xfId="0" applyFont="1" applyBorder="1" applyAlignment="1">
      <alignment vertical="center"/>
    </xf>
    <xf numFmtId="0" fontId="4" fillId="0" borderId="15" xfId="0" applyFont="1" applyBorder="1" applyAlignment="1">
      <alignment horizontal="center" vertical="center"/>
    </xf>
    <xf numFmtId="169" fontId="7" fillId="0" borderId="2" xfId="0" applyNumberFormat="1" applyFont="1" applyBorder="1" applyAlignment="1">
      <alignment horizontal="right" vertical="center"/>
    </xf>
    <xf numFmtId="0" fontId="8" fillId="0" borderId="2" xfId="0" applyFont="1" applyBorder="1" applyAlignment="1">
      <alignment vertical="center"/>
    </xf>
    <xf numFmtId="169" fontId="7" fillId="0" borderId="3" xfId="0" applyNumberFormat="1" applyFont="1" applyBorder="1" applyAlignment="1">
      <alignment horizontal="right" vertical="center"/>
    </xf>
    <xf numFmtId="169" fontId="7" fillId="0" borderId="6" xfId="0" applyNumberFormat="1" applyFont="1" applyFill="1" applyBorder="1" applyAlignment="1">
      <alignment horizontal="right" vertical="center"/>
    </xf>
    <xf numFmtId="0" fontId="8" fillId="0" borderId="6" xfId="0" applyFont="1" applyFill="1" applyBorder="1" applyAlignment="1">
      <alignment vertical="center"/>
    </xf>
    <xf numFmtId="169" fontId="14" fillId="0" borderId="7" xfId="0" applyNumberFormat="1" applyFont="1" applyFill="1" applyBorder="1" applyAlignment="1">
      <alignment horizontal="right" vertical="center"/>
    </xf>
    <xf numFmtId="169" fontId="14" fillId="0" borderId="6" xfId="0" applyNumberFormat="1" applyFont="1" applyFill="1" applyBorder="1" applyAlignment="1">
      <alignment horizontal="right" vertical="center"/>
    </xf>
    <xf numFmtId="169" fontId="7" fillId="0" borderId="6" xfId="0" applyNumberFormat="1" applyFont="1" applyBorder="1" applyAlignment="1">
      <alignment horizontal="right" vertical="center"/>
    </xf>
    <xf numFmtId="0" fontId="8" fillId="0" borderId="7" xfId="0" applyFont="1" applyBorder="1" applyAlignment="1">
      <alignment vertical="center"/>
    </xf>
    <xf numFmtId="169" fontId="7" fillId="0" borderId="7" xfId="0" applyNumberFormat="1" applyFont="1" applyBorder="1" applyAlignment="1">
      <alignment horizontal="center" vertical="center"/>
    </xf>
    <xf numFmtId="169" fontId="7" fillId="0" borderId="7" xfId="0" applyNumberFormat="1" applyFont="1" applyBorder="1" applyAlignment="1">
      <alignment horizontal="right" vertical="center"/>
    </xf>
    <xf numFmtId="169" fontId="7" fillId="0" borderId="7" xfId="0" applyNumberFormat="1" applyFont="1" applyFill="1" applyBorder="1" applyAlignment="1">
      <alignment horizontal="right" vertical="center"/>
    </xf>
    <xf numFmtId="0" fontId="0" fillId="0" borderId="0" xfId="0" applyAlignment="1">
      <alignment vertical="center" readingOrder="2"/>
    </xf>
    <xf numFmtId="169" fontId="7" fillId="0" borderId="6" xfId="0" applyNumberFormat="1" applyFont="1" applyBorder="1" applyAlignment="1">
      <alignment horizontal="right"/>
    </xf>
    <xf numFmtId="169" fontId="7" fillId="0" borderId="7" xfId="0" applyNumberFormat="1" applyFont="1" applyBorder="1" applyAlignment="1">
      <alignment horizontal="right"/>
    </xf>
    <xf numFmtId="0" fontId="8" fillId="0" borderId="6" xfId="0" applyFont="1" applyBorder="1" applyAlignment="1">
      <alignment vertical="center"/>
    </xf>
    <xf numFmtId="0" fontId="0" fillId="0" borderId="0" xfId="0" applyBorder="1" applyAlignment="1">
      <alignment vertical="center"/>
    </xf>
    <xf numFmtId="169" fontId="7" fillId="0" borderId="15" xfId="0" applyNumberFormat="1" applyFont="1" applyBorder="1" applyAlignment="1">
      <alignment horizontal="right" vertical="center"/>
    </xf>
    <xf numFmtId="0" fontId="8" fillId="0" borderId="15" xfId="0" applyFont="1" applyBorder="1" applyAlignment="1">
      <alignment vertical="center"/>
    </xf>
    <xf numFmtId="169" fontId="7" fillId="0" borderId="15" xfId="0" applyNumberFormat="1" applyFont="1" applyBorder="1" applyAlignment="1">
      <alignment horizontal="center" vertical="center"/>
    </xf>
    <xf numFmtId="0" fontId="16" fillId="0" borderId="0" xfId="0" applyFont="1" applyFill="1" applyBorder="1" applyAlignment="1">
      <alignment horizontal="right" vertical="center" readingOrder="2"/>
    </xf>
    <xf numFmtId="0" fontId="17" fillId="0" borderId="0" xfId="0" applyFont="1" applyFill="1" applyBorder="1" applyAlignment="1">
      <alignment horizontal="right" vertical="center" readingOrder="2"/>
    </xf>
    <xf numFmtId="0" fontId="1" fillId="0" borderId="0" xfId="0" applyFont="1" applyFill="1" applyAlignment="1">
      <alignment horizontal="center" vertical="center" readingOrder="2"/>
    </xf>
    <xf numFmtId="0" fontId="5" fillId="0" borderId="0" xfId="0" applyFont="1" applyFill="1" applyAlignment="1">
      <alignment horizontal="centerContinuous" vertical="center" readingOrder="2"/>
    </xf>
    <xf numFmtId="0" fontId="13" fillId="0" borderId="0" xfId="0" applyFont="1" applyFill="1" applyAlignment="1">
      <alignment horizontal="centerContinuous" vertical="center"/>
    </xf>
    <xf numFmtId="0" fontId="5" fillId="0" borderId="0" xfId="0" applyFont="1" applyFill="1" applyAlignment="1">
      <alignment horizontal="center" vertical="center" readingOrder="1"/>
    </xf>
    <xf numFmtId="0" fontId="13" fillId="0" borderId="0" xfId="0" applyFont="1" applyFill="1" applyAlignment="1">
      <alignment horizontal="left" vertical="center"/>
    </xf>
    <xf numFmtId="0" fontId="3" fillId="0" borderId="0" xfId="0" applyFont="1" applyFill="1" applyAlignment="1">
      <alignment vertical="center"/>
    </xf>
    <xf numFmtId="0" fontId="4" fillId="0" borderId="0" xfId="0" applyFont="1" applyFill="1" applyAlignment="1">
      <alignment vertical="center"/>
    </xf>
    <xf numFmtId="0" fontId="4" fillId="0" borderId="2" xfId="0" applyFont="1" applyFill="1" applyBorder="1" applyAlignment="1">
      <alignment horizontal="center" vertical="center"/>
    </xf>
    <xf numFmtId="0" fontId="3" fillId="0" borderId="3" xfId="0" applyFont="1" applyFill="1" applyBorder="1" applyAlignment="1">
      <alignment vertical="center"/>
    </xf>
    <xf numFmtId="0" fontId="4" fillId="0" borderId="3" xfId="0" applyFont="1" applyFill="1" applyBorder="1" applyAlignment="1">
      <alignment horizontal="centerContinuous" vertical="center"/>
    </xf>
    <xf numFmtId="0" fontId="3" fillId="0" borderId="2" xfId="0" applyFont="1" applyFill="1" applyBorder="1" applyAlignment="1">
      <alignment horizontal="centerContinuous" vertical="center"/>
    </xf>
    <xf numFmtId="0" fontId="4" fillId="0" borderId="6" xfId="0" applyFont="1" applyFill="1" applyBorder="1" applyAlignment="1">
      <alignment horizontal="center" vertical="center"/>
    </xf>
    <xf numFmtId="0" fontId="5" fillId="0" borderId="7"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15" xfId="0" applyFont="1" applyFill="1" applyBorder="1" applyAlignment="1">
      <alignment horizontal="center" vertical="center" readingOrder="2"/>
    </xf>
    <xf numFmtId="0" fontId="3" fillId="0" borderId="10" xfId="0" applyFont="1" applyFill="1" applyBorder="1" applyAlignment="1">
      <alignment vertical="center"/>
    </xf>
    <xf numFmtId="0" fontId="4" fillId="0" borderId="15" xfId="0" applyFont="1" applyFill="1" applyBorder="1" applyAlignment="1">
      <alignment horizontal="center" vertical="center"/>
    </xf>
    <xf numFmtId="169" fontId="7" fillId="0" borderId="6" xfId="0" applyNumberFormat="1" applyFont="1" applyBorder="1" applyAlignment="1">
      <alignment horizontal="center" vertical="center"/>
    </xf>
    <xf numFmtId="0" fontId="0" fillId="0" borderId="0" xfId="0" applyAlignment="1">
      <alignment horizontal="center" vertical="center"/>
    </xf>
    <xf numFmtId="169" fontId="14" fillId="0" borderId="6" xfId="0" applyNumberFormat="1" applyFont="1" applyFill="1" applyBorder="1" applyAlignment="1">
      <alignment vertical="center"/>
    </xf>
    <xf numFmtId="0" fontId="18" fillId="0" borderId="7" xfId="0" applyFont="1" applyFill="1" applyBorder="1" applyAlignment="1">
      <alignment horizontal="right" vertical="center" wrapText="1"/>
    </xf>
    <xf numFmtId="169" fontId="14" fillId="0" borderId="6" xfId="0" applyNumberFormat="1" applyFont="1" applyBorder="1" applyAlignment="1">
      <alignment horizontal="center" vertical="center"/>
    </xf>
    <xf numFmtId="0" fontId="18" fillId="0" borderId="6" xfId="0" applyFont="1" applyFill="1" applyBorder="1" applyAlignment="1">
      <alignment vertical="center"/>
    </xf>
    <xf numFmtId="169" fontId="19" fillId="0" borderId="6" xfId="0" applyNumberFormat="1" applyFont="1" applyFill="1" applyBorder="1" applyAlignment="1">
      <alignment horizontal="right" vertical="center"/>
    </xf>
    <xf numFmtId="0" fontId="1" fillId="0" borderId="6" xfId="0" applyFont="1" applyFill="1" applyBorder="1" applyAlignment="1">
      <alignment vertical="center"/>
    </xf>
    <xf numFmtId="169" fontId="19" fillId="0" borderId="7" xfId="0" applyNumberFormat="1" applyFont="1" applyFill="1" applyBorder="1" applyAlignment="1">
      <alignment horizontal="right" vertical="center"/>
    </xf>
    <xf numFmtId="169" fontId="7" fillId="0" borderId="6" xfId="0" applyNumberFormat="1" applyFont="1" applyFill="1" applyBorder="1" applyAlignment="1">
      <alignment horizontal="center" vertical="center"/>
    </xf>
    <xf numFmtId="169" fontId="7" fillId="0" borderId="15" xfId="0" applyNumberFormat="1" applyFont="1" applyFill="1" applyBorder="1" applyAlignment="1">
      <alignment horizontal="center" vertical="center"/>
    </xf>
    <xf numFmtId="0" fontId="8" fillId="0" borderId="15" xfId="0" applyFont="1" applyFill="1" applyBorder="1" applyAlignment="1">
      <alignment vertical="center"/>
    </xf>
    <xf numFmtId="169" fontId="20" fillId="0" borderId="11" xfId="0" applyNumberFormat="1" applyFont="1" applyFill="1" applyBorder="1" applyAlignment="1">
      <alignment horizontal="right" vertical="center"/>
    </xf>
    <xf numFmtId="0" fontId="1" fillId="0" borderId="11" xfId="0" applyFont="1" applyFill="1" applyBorder="1" applyAlignment="1">
      <alignment horizontal="center" vertical="center"/>
    </xf>
    <xf numFmtId="169" fontId="20" fillId="0" borderId="12" xfId="0" applyNumberFormat="1" applyFont="1" applyFill="1" applyBorder="1" applyAlignment="1">
      <alignment horizontal="right" vertical="center"/>
    </xf>
    <xf numFmtId="0" fontId="0" fillId="0" borderId="0" xfId="0" applyFill="1"/>
    <xf numFmtId="0" fontId="3" fillId="0" borderId="0" xfId="0" applyFont="1" applyFill="1" applyAlignment="1">
      <alignment horizontal="center"/>
    </xf>
    <xf numFmtId="0" fontId="21" fillId="0" borderId="0" xfId="0" applyFont="1" applyAlignment="1">
      <alignment horizontal="centerContinuous" vertical="center"/>
    </xf>
    <xf numFmtId="0" fontId="3" fillId="0" borderId="1" xfId="0" applyFont="1" applyBorder="1" applyAlignment="1">
      <alignment vertical="center"/>
    </xf>
    <xf numFmtId="0" fontId="22" fillId="0" borderId="4" xfId="0" applyFont="1" applyBorder="1" applyAlignment="1">
      <alignment horizontal="center" vertical="center"/>
    </xf>
    <xf numFmtId="0" fontId="3" fillId="0" borderId="5" xfId="0" applyFont="1" applyBorder="1" applyAlignment="1">
      <alignment vertical="center"/>
    </xf>
    <xf numFmtId="0" fontId="22" fillId="0" borderId="11" xfId="0" applyFont="1" applyBorder="1" applyAlignment="1">
      <alignment horizontal="centerContinuous" vertical="center"/>
    </xf>
    <xf numFmtId="0" fontId="22" fillId="0" borderId="0" xfId="0" applyFont="1" applyBorder="1" applyAlignment="1">
      <alignment horizontal="centerContinuous" vertical="center"/>
    </xf>
    <xf numFmtId="170" fontId="22" fillId="0" borderId="9" xfId="0" applyNumberFormat="1" applyFont="1" applyBorder="1" applyAlignment="1">
      <alignment horizontal="center" vertical="center"/>
    </xf>
    <xf numFmtId="0" fontId="3" fillId="0" borderId="0" xfId="0" applyFont="1" applyBorder="1" applyAlignment="1">
      <alignment vertical="center"/>
    </xf>
    <xf numFmtId="169" fontId="22" fillId="0" borderId="2" xfId="0" applyNumberFormat="1" applyFont="1" applyBorder="1" applyAlignment="1">
      <alignment vertical="center"/>
    </xf>
    <xf numFmtId="170" fontId="1" fillId="0" borderId="4" xfId="0" applyNumberFormat="1" applyFont="1" applyBorder="1" applyAlignment="1">
      <alignment horizontal="right" vertical="center" readingOrder="2"/>
    </xf>
    <xf numFmtId="0" fontId="9" fillId="0" borderId="5" xfId="0" applyFont="1" applyBorder="1" applyAlignment="1">
      <alignment vertical="center"/>
    </xf>
    <xf numFmtId="169" fontId="7" fillId="0" borderId="6" xfId="0" applyNumberFormat="1" applyFont="1" applyBorder="1" applyAlignment="1">
      <alignment vertical="center"/>
    </xf>
    <xf numFmtId="0" fontId="8" fillId="0" borderId="0" xfId="0" applyFont="1" applyBorder="1" applyAlignment="1">
      <alignment vertical="center"/>
    </xf>
    <xf numFmtId="0" fontId="3" fillId="0" borderId="13" xfId="0" applyFont="1" applyBorder="1" applyAlignment="1">
      <alignment horizontal="right" vertical="center"/>
    </xf>
    <xf numFmtId="0" fontId="1" fillId="0" borderId="5" xfId="0" applyFont="1" applyBorder="1" applyAlignment="1">
      <alignment horizontal="right" vertical="center"/>
    </xf>
    <xf numFmtId="169" fontId="7" fillId="0" borderId="2" xfId="0" applyNumberFormat="1" applyFont="1" applyBorder="1" applyAlignment="1">
      <alignment vertical="center"/>
    </xf>
    <xf numFmtId="169" fontId="7" fillId="0" borderId="11" xfId="0" applyNumberFormat="1" applyFont="1" applyBorder="1" applyAlignment="1">
      <alignment horizontal="right" vertical="center"/>
    </xf>
    <xf numFmtId="169" fontId="0" fillId="0" borderId="0" xfId="0" applyNumberFormat="1" applyAlignment="1">
      <alignment vertical="center"/>
    </xf>
    <xf numFmtId="0" fontId="8" fillId="0" borderId="7" xfId="0" applyFont="1" applyFill="1" applyBorder="1" applyAlignment="1">
      <alignment vertical="center"/>
    </xf>
    <xf numFmtId="0" fontId="8" fillId="0" borderId="0" xfId="0" quotePrefix="1" applyFont="1" applyBorder="1" applyAlignment="1">
      <alignment horizontal="right" vertical="center"/>
    </xf>
    <xf numFmtId="169" fontId="7" fillId="0" borderId="11" xfId="0" applyNumberFormat="1" applyFont="1" applyBorder="1" applyAlignment="1">
      <alignment vertical="center"/>
    </xf>
    <xf numFmtId="0" fontId="23" fillId="0" borderId="5" xfId="0" applyFont="1" applyBorder="1" applyAlignment="1">
      <alignment horizontal="right" wrapText="1" readingOrder="2"/>
    </xf>
    <xf numFmtId="0" fontId="24" fillId="0" borderId="0" xfId="0" applyFont="1" applyAlignment="1">
      <alignment horizontal="center"/>
    </xf>
    <xf numFmtId="0" fontId="1" fillId="0" borderId="0" xfId="0" applyFont="1" applyAlignment="1">
      <alignment vertical="center"/>
    </xf>
    <xf numFmtId="0" fontId="5" fillId="0" borderId="0" xfId="0" applyFont="1" applyAlignment="1">
      <alignment horizontal="centerContinuous" vertical="center" readingOrder="2"/>
    </xf>
    <xf numFmtId="169" fontId="3" fillId="0" borderId="2" xfId="0" applyNumberFormat="1" applyFont="1" applyBorder="1" applyAlignment="1">
      <alignment horizontal="right" vertical="center"/>
    </xf>
    <xf numFmtId="169" fontId="3" fillId="0" borderId="2" xfId="0" applyNumberFormat="1" applyFont="1" applyBorder="1" applyAlignment="1">
      <alignment vertical="center"/>
    </xf>
    <xf numFmtId="169" fontId="7" fillId="0" borderId="6" xfId="0" applyNumberFormat="1" applyFont="1" applyFill="1" applyBorder="1" applyAlignment="1">
      <alignment vertical="center"/>
    </xf>
    <xf numFmtId="0" fontId="3" fillId="0" borderId="4" xfId="0" applyFont="1" applyFill="1" applyBorder="1" applyAlignment="1">
      <alignment horizontal="right" vertical="center"/>
    </xf>
    <xf numFmtId="0" fontId="8" fillId="0" borderId="0" xfId="0" applyFont="1" applyFill="1" applyBorder="1" applyAlignment="1">
      <alignment vertical="center"/>
    </xf>
    <xf numFmtId="0" fontId="0" fillId="0" borderId="0" xfId="0" applyFill="1" applyAlignment="1">
      <alignment vertical="center"/>
    </xf>
    <xf numFmtId="169" fontId="0" fillId="0" borderId="0" xfId="0" applyNumberFormat="1" applyFill="1" applyAlignment="1">
      <alignment vertical="center"/>
    </xf>
    <xf numFmtId="0" fontId="7" fillId="0" borderId="4" xfId="0" applyFont="1" applyBorder="1" applyAlignment="1">
      <alignment horizontal="right" vertical="center"/>
    </xf>
    <xf numFmtId="0" fontId="20" fillId="0" borderId="13" xfId="0" applyFont="1" applyBorder="1" applyAlignment="1">
      <alignment horizontal="right" vertical="center"/>
    </xf>
    <xf numFmtId="169" fontId="25" fillId="0" borderId="0" xfId="0" applyNumberFormat="1" applyFont="1" applyBorder="1" applyAlignment="1">
      <alignment horizontal="right" vertical="center" readingOrder="2"/>
    </xf>
    <xf numFmtId="169" fontId="20" fillId="0" borderId="0" xfId="0" applyNumberFormat="1" applyFont="1" applyBorder="1" applyAlignment="1">
      <alignment horizontal="right" vertical="center" readingOrder="2"/>
    </xf>
    <xf numFmtId="169" fontId="20" fillId="0" borderId="0" xfId="0" applyNumberFormat="1" applyFont="1" applyBorder="1" applyAlignment="1">
      <alignment vertical="center"/>
    </xf>
    <xf numFmtId="169" fontId="7" fillId="0" borderId="0" xfId="0" applyNumberFormat="1" applyFont="1" applyBorder="1" applyAlignment="1">
      <alignment horizontal="right" vertical="center"/>
    </xf>
    <xf numFmtId="0" fontId="3" fillId="0" borderId="0" xfId="0" applyFont="1" applyAlignment="1">
      <alignment horizontal="center" vertical="center"/>
    </xf>
    <xf numFmtId="169" fontId="3" fillId="0" borderId="2" xfId="0" applyNumberFormat="1" applyFont="1" applyBorder="1" applyAlignment="1">
      <alignment horizontal="center" vertical="center"/>
    </xf>
    <xf numFmtId="169" fontId="0" fillId="0" borderId="0" xfId="0" applyNumberFormat="1"/>
    <xf numFmtId="0" fontId="0" fillId="2" borderId="0" xfId="0" applyFill="1"/>
    <xf numFmtId="169" fontId="3" fillId="0" borderId="6" xfId="0" applyNumberFormat="1" applyFont="1" applyFill="1" applyBorder="1" applyAlignment="1">
      <alignment vertical="center"/>
    </xf>
    <xf numFmtId="0" fontId="1" fillId="0" borderId="4" xfId="0" applyFont="1" applyFill="1" applyBorder="1" applyAlignment="1">
      <alignment horizontal="right" vertical="center" readingOrder="2"/>
    </xf>
    <xf numFmtId="0" fontId="8" fillId="0" borderId="7" xfId="0" applyFont="1" applyFill="1" applyBorder="1" applyAlignment="1">
      <alignment horizontal="right" vertical="center"/>
    </xf>
    <xf numFmtId="0" fontId="22" fillId="0" borderId="4" xfId="0" applyFont="1" applyBorder="1" applyAlignment="1">
      <alignment horizontal="right" vertical="center"/>
    </xf>
    <xf numFmtId="169" fontId="7" fillId="0" borderId="2" xfId="0" applyNumberFormat="1" applyFont="1" applyBorder="1" applyAlignment="1">
      <alignment horizontal="center" vertical="center"/>
    </xf>
    <xf numFmtId="0" fontId="1" fillId="0" borderId="14" xfId="0" applyFont="1" applyBorder="1" applyAlignment="1">
      <alignment horizontal="center" vertical="center"/>
    </xf>
    <xf numFmtId="0" fontId="1" fillId="0" borderId="0" xfId="0" applyFont="1" applyBorder="1" applyAlignment="1">
      <alignment horizontal="center" vertical="center" readingOrder="2"/>
    </xf>
    <xf numFmtId="0" fontId="8" fillId="0" borderId="0" xfId="0" applyFont="1" applyBorder="1" applyAlignment="1">
      <alignment horizontal="right" vertical="center" readingOrder="2"/>
    </xf>
    <xf numFmtId="0" fontId="1" fillId="0" borderId="2" xfId="0" applyFont="1" applyBorder="1" applyAlignment="1">
      <alignment horizontal="center" vertical="center"/>
    </xf>
    <xf numFmtId="0" fontId="3" fillId="0" borderId="3" xfId="0" applyFont="1" applyBorder="1" applyAlignment="1">
      <alignment horizontal="center" vertical="center"/>
    </xf>
    <xf numFmtId="0" fontId="1" fillId="0" borderId="3" xfId="0" applyFont="1" applyBorder="1" applyAlignment="1">
      <alignment horizontal="centerContinuous" vertical="center"/>
    </xf>
    <xf numFmtId="0" fontId="3" fillId="0" borderId="11" xfId="0" applyFont="1" applyBorder="1" applyAlignment="1">
      <alignment horizontal="centerContinuous" vertical="center"/>
    </xf>
    <xf numFmtId="0" fontId="1" fillId="0" borderId="6" xfId="0" applyFont="1" applyBorder="1" applyAlignment="1">
      <alignment horizontal="center" vertical="center"/>
    </xf>
    <xf numFmtId="0" fontId="1" fillId="0" borderId="2" xfId="0" applyFont="1" applyBorder="1" applyAlignment="1">
      <alignment horizontal="center" vertical="center"/>
    </xf>
    <xf numFmtId="0" fontId="1" fillId="0" borderId="6" xfId="0" applyFont="1" applyBorder="1" applyAlignment="1">
      <alignment horizontal="center" vertical="center" readingOrder="2"/>
    </xf>
    <xf numFmtId="0" fontId="3" fillId="0" borderId="7" xfId="0" applyFont="1" applyBorder="1" applyAlignment="1">
      <alignment horizontal="center" vertical="center"/>
    </xf>
    <xf numFmtId="0" fontId="1" fillId="0" borderId="15" xfId="0" applyFont="1" applyBorder="1" applyAlignment="1">
      <alignment horizontal="center" vertical="center"/>
    </xf>
    <xf numFmtId="171" fontId="3" fillId="0" borderId="2" xfId="0" applyNumberFormat="1" applyFont="1" applyBorder="1"/>
    <xf numFmtId="0" fontId="9" fillId="0" borderId="3" xfId="0" applyFont="1" applyBorder="1"/>
    <xf numFmtId="171" fontId="3" fillId="0" borderId="3" xfId="0" applyNumberFormat="1" applyFont="1" applyBorder="1"/>
    <xf numFmtId="171" fontId="7" fillId="0" borderId="6" xfId="0" applyNumberFormat="1" applyFont="1" applyBorder="1" applyAlignment="1">
      <alignment vertical="center"/>
    </xf>
    <xf numFmtId="171" fontId="7" fillId="0" borderId="7" xfId="0" applyNumberFormat="1" applyFont="1" applyBorder="1" applyAlignment="1">
      <alignment vertical="center"/>
    </xf>
    <xf numFmtId="171" fontId="7" fillId="0" borderId="6" xfId="0" applyNumberFormat="1" applyFont="1" applyBorder="1" applyAlignment="1">
      <alignment horizontal="right" vertical="center"/>
    </xf>
    <xf numFmtId="171" fontId="7" fillId="0" borderId="7" xfId="0" applyNumberFormat="1" applyFont="1" applyBorder="1" applyAlignment="1">
      <alignment horizontal="right" vertical="center"/>
    </xf>
    <xf numFmtId="171" fontId="7" fillId="0" borderId="4" xfId="0" applyNumberFormat="1" applyFont="1" applyBorder="1" applyAlignment="1">
      <alignment horizontal="right" vertical="center"/>
    </xf>
    <xf numFmtId="171" fontId="7" fillId="0" borderId="4" xfId="0" applyNumberFormat="1" applyFont="1" applyBorder="1" applyAlignment="1">
      <alignment vertical="center"/>
    </xf>
    <xf numFmtId="171" fontId="7" fillId="0" borderId="4" xfId="0" applyNumberFormat="1" applyFont="1" applyBorder="1" applyAlignment="1">
      <alignment horizontal="center" vertical="center"/>
    </xf>
    <xf numFmtId="171" fontId="7" fillId="0" borderId="6" xfId="0" applyNumberFormat="1" applyFont="1" applyBorder="1" applyAlignment="1">
      <alignment horizontal="center" vertical="center"/>
    </xf>
    <xf numFmtId="171" fontId="20" fillId="0" borderId="2" xfId="0" applyNumberFormat="1" applyFont="1" applyBorder="1" applyAlignment="1">
      <alignment vertical="center"/>
    </xf>
    <xf numFmtId="0" fontId="1" fillId="0" borderId="3" xfId="0" applyFont="1" applyBorder="1" applyAlignment="1">
      <alignment horizontal="center" vertical="center"/>
    </xf>
    <xf numFmtId="171" fontId="20" fillId="0" borderId="3" xfId="0" applyNumberFormat="1" applyFont="1" applyBorder="1" applyAlignment="1">
      <alignment vertical="center"/>
    </xf>
    <xf numFmtId="171" fontId="7" fillId="0" borderId="2" xfId="0" applyNumberFormat="1" applyFont="1" applyBorder="1" applyAlignment="1">
      <alignment vertical="center"/>
    </xf>
    <xf numFmtId="0" fontId="9" fillId="0" borderId="3" xfId="0" applyFont="1" applyBorder="1" applyAlignment="1">
      <alignment vertical="center"/>
    </xf>
    <xf numFmtId="171" fontId="7" fillId="0" borderId="3" xfId="0" applyNumberFormat="1" applyFont="1" applyBorder="1" applyAlignment="1">
      <alignment vertical="center"/>
    </xf>
    <xf numFmtId="0" fontId="8" fillId="0" borderId="7" xfId="0" quotePrefix="1" applyFont="1" applyBorder="1" applyAlignment="1">
      <alignment horizontal="right" vertical="center"/>
    </xf>
    <xf numFmtId="0" fontId="8" fillId="0" borderId="7" xfId="0" applyFont="1" applyBorder="1" applyAlignment="1">
      <alignment vertical="center" readingOrder="2"/>
    </xf>
    <xf numFmtId="0" fontId="1" fillId="0" borderId="3" xfId="0" quotePrefix="1" applyFont="1" applyBorder="1" applyAlignment="1">
      <alignment horizontal="center" vertical="center"/>
    </xf>
    <xf numFmtId="171" fontId="7" fillId="0" borderId="2" xfId="0" applyNumberFormat="1" applyFont="1" applyBorder="1" applyAlignment="1">
      <alignment horizontal="center" vertical="center"/>
    </xf>
    <xf numFmtId="0" fontId="1" fillId="0" borderId="3" xfId="0" applyFont="1" applyBorder="1" applyAlignment="1">
      <alignment horizontal="right" vertical="center" readingOrder="1"/>
    </xf>
    <xf numFmtId="171" fontId="20" fillId="0" borderId="11" xfId="0" applyNumberFormat="1" applyFont="1" applyBorder="1" applyAlignment="1">
      <alignment vertical="center"/>
    </xf>
    <xf numFmtId="0" fontId="1" fillId="0" borderId="12" xfId="0" applyFont="1" applyBorder="1" applyAlignment="1">
      <alignment horizontal="center" vertical="center"/>
    </xf>
    <xf numFmtId="171" fontId="20" fillId="0" borderId="12" xfId="0" applyNumberFormat="1" applyFont="1" applyBorder="1" applyAlignment="1">
      <alignment vertical="center"/>
    </xf>
    <xf numFmtId="171" fontId="20" fillId="0" borderId="0" xfId="0" applyNumberFormat="1" applyFont="1" applyBorder="1" applyAlignment="1">
      <alignment vertical="center"/>
    </xf>
    <xf numFmtId="0" fontId="1" fillId="0" borderId="0" xfId="0" applyFont="1" applyBorder="1" applyAlignment="1">
      <alignment horizontal="center" vertical="center"/>
    </xf>
    <xf numFmtId="0" fontId="26" fillId="0" borderId="0" xfId="0" applyFont="1" applyAlignment="1">
      <alignment horizontal="center"/>
    </xf>
    <xf numFmtId="0" fontId="1" fillId="0" borderId="0" xfId="0" quotePrefix="1" applyFont="1" applyAlignment="1">
      <alignment horizontal="center"/>
    </xf>
    <xf numFmtId="0" fontId="5" fillId="0" borderId="0" xfId="0" applyFont="1" applyAlignment="1">
      <alignment horizontal="centerContinuous"/>
    </xf>
    <xf numFmtId="0" fontId="27" fillId="0" borderId="0" xfId="0" applyFont="1" applyAlignment="1">
      <alignment horizontal="centerContinuous"/>
    </xf>
    <xf numFmtId="0" fontId="3" fillId="0" borderId="0" xfId="0" applyFont="1" applyAlignment="1">
      <alignment horizontal="centerContinuous"/>
    </xf>
    <xf numFmtId="0" fontId="3" fillId="0" borderId="0" xfId="0" applyFont="1"/>
    <xf numFmtId="0" fontId="3" fillId="0" borderId="1" xfId="0" applyFont="1" applyBorder="1"/>
    <xf numFmtId="0" fontId="28" fillId="0" borderId="0" xfId="0" applyFont="1"/>
    <xf numFmtId="0" fontId="4" fillId="0" borderId="2" xfId="0" applyFont="1" applyBorder="1" applyAlignment="1">
      <alignment horizontal="center"/>
    </xf>
    <xf numFmtId="0" fontId="4" fillId="0" borderId="4" xfId="0" applyFont="1" applyBorder="1" applyAlignment="1">
      <alignment horizontal="center"/>
    </xf>
    <xf numFmtId="0" fontId="3" fillId="0" borderId="5" xfId="0" applyFont="1" applyBorder="1" applyAlignment="1">
      <alignment horizontal="center"/>
    </xf>
    <xf numFmtId="0" fontId="4" fillId="0" borderId="2" xfId="0" applyFont="1" applyBorder="1" applyAlignment="1">
      <alignment horizontal="centerContinuous"/>
    </xf>
    <xf numFmtId="0" fontId="3" fillId="0" borderId="11" xfId="0" applyFont="1" applyBorder="1" applyAlignment="1">
      <alignment horizontal="centerContinuous"/>
    </xf>
    <xf numFmtId="0" fontId="4" fillId="0" borderId="6" xfId="0" applyFont="1" applyBorder="1" applyAlignment="1">
      <alignment horizontal="center"/>
    </xf>
    <xf numFmtId="0" fontId="5" fillId="0" borderId="0" xfId="0" applyFont="1" applyBorder="1" applyAlignment="1">
      <alignment horizontal="center"/>
    </xf>
    <xf numFmtId="0" fontId="4" fillId="0" borderId="6" xfId="0" applyFont="1" applyBorder="1" applyAlignment="1">
      <alignment horizontal="center" readingOrder="2"/>
    </xf>
    <xf numFmtId="0" fontId="4" fillId="0" borderId="9" xfId="0" applyFont="1" applyBorder="1" applyAlignment="1">
      <alignment horizontal="left"/>
    </xf>
    <xf numFmtId="0" fontId="3" fillId="0" borderId="0" xfId="0" applyFont="1" applyBorder="1" applyAlignment="1">
      <alignment horizontal="center"/>
    </xf>
    <xf numFmtId="172" fontId="4" fillId="0" borderId="2" xfId="0" applyNumberFormat="1" applyFont="1" applyBorder="1" applyAlignment="1">
      <alignment horizontal="right"/>
    </xf>
    <xf numFmtId="0" fontId="4" fillId="0" borderId="4" xfId="0" applyFont="1" applyBorder="1" applyAlignment="1">
      <alignment horizontal="left"/>
    </xf>
    <xf numFmtId="0" fontId="9" fillId="0" borderId="5" xfId="0" applyFont="1" applyBorder="1" applyAlignment="1">
      <alignment horizontal="right"/>
    </xf>
    <xf numFmtId="172" fontId="4" fillId="0" borderId="2" xfId="0" applyNumberFormat="1" applyFont="1" applyBorder="1" applyAlignment="1">
      <alignment horizontal="center"/>
    </xf>
    <xf numFmtId="172" fontId="4" fillId="0" borderId="2" xfId="0" applyNumberFormat="1" applyFont="1" applyBorder="1" applyAlignment="1"/>
    <xf numFmtId="172" fontId="3" fillId="0" borderId="6" xfId="0" applyNumberFormat="1" applyFont="1" applyBorder="1" applyAlignment="1"/>
    <xf numFmtId="0" fontId="1" fillId="0" borderId="4" xfId="0" applyFont="1" applyBorder="1" applyAlignment="1">
      <alignment horizontal="right" readingOrder="2"/>
    </xf>
    <xf numFmtId="0" fontId="9" fillId="0" borderId="0" xfId="0" applyFont="1" applyBorder="1"/>
    <xf numFmtId="172" fontId="3" fillId="0" borderId="6" xfId="0" applyNumberFormat="1" applyFont="1" applyBorder="1" applyAlignment="1">
      <alignment horizontal="center"/>
    </xf>
    <xf numFmtId="172" fontId="7" fillId="0" borderId="6" xfId="0" applyNumberFormat="1" applyFont="1" applyBorder="1" applyAlignment="1">
      <alignment horizontal="center"/>
    </xf>
    <xf numFmtId="0" fontId="8" fillId="0" borderId="0" xfId="0" applyFont="1" applyBorder="1"/>
    <xf numFmtId="172" fontId="7" fillId="0" borderId="6" xfId="0" applyNumberFormat="1" applyFont="1" applyBorder="1" applyAlignment="1"/>
    <xf numFmtId="0" fontId="3" fillId="0" borderId="9" xfId="0" applyFont="1" applyBorder="1" applyAlignment="1">
      <alignment horizontal="right"/>
    </xf>
    <xf numFmtId="172" fontId="7" fillId="0" borderId="6" xfId="0" applyNumberFormat="1" applyFont="1" applyBorder="1" applyAlignment="1">
      <alignment horizontal="right"/>
    </xf>
    <xf numFmtId="172" fontId="20" fillId="0" borderId="11" xfId="0" applyNumberFormat="1" applyFont="1" applyBorder="1" applyAlignment="1"/>
    <xf numFmtId="0" fontId="1" fillId="0" borderId="14" xfId="0" applyFont="1" applyBorder="1" applyAlignment="1">
      <alignment horizontal="right"/>
    </xf>
    <xf numFmtId="172" fontId="7" fillId="0" borderId="11" xfId="0" applyNumberFormat="1" applyFont="1" applyBorder="1" applyAlignment="1"/>
    <xf numFmtId="172" fontId="20" fillId="0" borderId="11" xfId="0" applyNumberFormat="1" applyFont="1" applyBorder="1" applyAlignment="1">
      <alignment horizontal="right"/>
    </xf>
    <xf numFmtId="172" fontId="20" fillId="0" borderId="6" xfId="0" applyNumberFormat="1" applyFont="1" applyBorder="1" applyAlignment="1"/>
    <xf numFmtId="0" fontId="3" fillId="0" borderId="4" xfId="0" applyFont="1" applyBorder="1" applyAlignment="1">
      <alignment horizontal="right"/>
    </xf>
    <xf numFmtId="172" fontId="7" fillId="0" borderId="15" xfId="0" applyNumberFormat="1" applyFont="1" applyBorder="1" applyAlignment="1">
      <alignment horizontal="center"/>
    </xf>
    <xf numFmtId="0" fontId="3" fillId="0" borderId="13" xfId="0" applyFont="1" applyBorder="1" applyAlignment="1">
      <alignment horizontal="right"/>
    </xf>
    <xf numFmtId="172" fontId="7" fillId="0" borderId="11" xfId="0" applyNumberFormat="1" applyFont="1" applyBorder="1" applyAlignment="1">
      <alignment horizontal="center"/>
    </xf>
    <xf numFmtId="172" fontId="12" fillId="0" borderId="0" xfId="0" applyNumberFormat="1" applyFont="1" applyAlignment="1"/>
    <xf numFmtId="0" fontId="0" fillId="0" borderId="4" xfId="0" applyBorder="1"/>
    <xf numFmtId="172" fontId="12" fillId="0" borderId="4" xfId="0" applyNumberFormat="1" applyFont="1" applyBorder="1" applyAlignment="1"/>
    <xf numFmtId="0" fontId="9" fillId="0" borderId="0" xfId="0" applyFont="1" applyBorder="1" applyAlignment="1">
      <alignment horizontal="right"/>
    </xf>
    <xf numFmtId="0" fontId="5" fillId="0" borderId="0" xfId="0" applyFont="1" applyAlignment="1">
      <alignment horizontal="center"/>
    </xf>
    <xf numFmtId="0" fontId="4" fillId="0" borderId="0" xfId="0" applyFont="1"/>
    <xf numFmtId="172" fontId="3" fillId="0" borderId="2" xfId="0" applyNumberFormat="1" applyFont="1" applyBorder="1" applyAlignment="1">
      <alignment horizontal="center"/>
    </xf>
    <xf numFmtId="172" fontId="3" fillId="0" borderId="3" xfId="0" applyNumberFormat="1" applyFont="1" applyBorder="1" applyAlignment="1">
      <alignment horizontal="center"/>
    </xf>
    <xf numFmtId="0" fontId="8" fillId="0" borderId="7" xfId="0" quotePrefix="1" applyFont="1" applyBorder="1" applyAlignment="1">
      <alignment horizontal="right"/>
    </xf>
    <xf numFmtId="172" fontId="7" fillId="0" borderId="7" xfId="0" applyNumberFormat="1" applyFont="1" applyBorder="1" applyAlignment="1"/>
    <xf numFmtId="0" fontId="8" fillId="0" borderId="7" xfId="0" applyFont="1" applyBorder="1"/>
    <xf numFmtId="41" fontId="7" fillId="0" borderId="15" xfId="0" applyNumberFormat="1" applyFont="1" applyBorder="1" applyAlignment="1">
      <alignment horizontal="center" vertical="center"/>
    </xf>
    <xf numFmtId="0" fontId="1" fillId="0" borderId="12" xfId="0" applyFont="1" applyBorder="1" applyAlignment="1">
      <alignment horizontal="center"/>
    </xf>
    <xf numFmtId="172" fontId="20" fillId="0" borderId="12" xfId="0" applyNumberFormat="1" applyFont="1" applyBorder="1" applyAlignment="1"/>
    <xf numFmtId="0" fontId="9" fillId="0" borderId="7" xfId="0" applyFont="1" applyBorder="1"/>
    <xf numFmtId="172" fontId="7" fillId="0" borderId="7" xfId="0" applyNumberFormat="1" applyFont="1" applyBorder="1" applyAlignment="1">
      <alignment horizontal="center"/>
    </xf>
    <xf numFmtId="0" fontId="8" fillId="0" borderId="7" xfId="0" applyFont="1" applyBorder="1" applyAlignment="1">
      <alignment horizontal="right"/>
    </xf>
    <xf numFmtId="172" fontId="20" fillId="0" borderId="2" xfId="0" applyNumberFormat="1" applyFont="1" applyBorder="1" applyAlignment="1">
      <alignment horizontal="right"/>
    </xf>
    <xf numFmtId="0" fontId="1" fillId="0" borderId="3" xfId="0" applyFont="1" applyBorder="1" applyAlignment="1">
      <alignment horizontal="center"/>
    </xf>
    <xf numFmtId="172" fontId="20" fillId="0" borderId="3" xfId="0" applyNumberFormat="1" applyFont="1" applyBorder="1" applyAlignment="1">
      <alignment horizontal="right"/>
    </xf>
    <xf numFmtId="172" fontId="7" fillId="0" borderId="2" xfId="0" applyNumberFormat="1" applyFont="1" applyBorder="1" applyAlignment="1">
      <alignment horizontal="center"/>
    </xf>
    <xf numFmtId="172" fontId="7" fillId="0" borderId="3" xfId="0" applyNumberFormat="1" applyFont="1" applyBorder="1" applyAlignment="1">
      <alignment horizontal="center"/>
    </xf>
    <xf numFmtId="172" fontId="7" fillId="0" borderId="7" xfId="0" applyNumberFormat="1" applyFont="1" applyBorder="1" applyAlignment="1">
      <alignment horizontal="right"/>
    </xf>
    <xf numFmtId="173" fontId="3" fillId="0" borderId="0" xfId="0" applyNumberFormat="1" applyFont="1" applyBorder="1" applyAlignment="1">
      <alignment horizontal="center"/>
    </xf>
    <xf numFmtId="0" fontId="1" fillId="0" borderId="0" xfId="0" applyFont="1" applyBorder="1" applyAlignment="1">
      <alignment horizontal="center"/>
    </xf>
    <xf numFmtId="174" fontId="3" fillId="0" borderId="0" xfId="0" applyNumberFormat="1" applyFont="1" applyBorder="1"/>
    <xf numFmtId="0" fontId="24" fillId="0" borderId="0" xfId="0" applyFont="1" applyAlignment="1">
      <alignment horizontal="center"/>
    </xf>
    <xf numFmtId="0" fontId="0" fillId="0" borderId="0" xfId="0" applyAlignment="1"/>
    <xf numFmtId="0" fontId="0" fillId="0" borderId="0" xfId="0" applyAlignment="1">
      <alignment horizontal="center"/>
    </xf>
    <xf numFmtId="0" fontId="22" fillId="0" borderId="0" xfId="0" applyFont="1" applyAlignment="1">
      <alignment vertical="center"/>
    </xf>
    <xf numFmtId="0" fontId="4" fillId="0" borderId="12" xfId="0" applyFont="1" applyBorder="1" applyAlignment="1">
      <alignment horizontal="centerContinuous" vertical="center"/>
    </xf>
    <xf numFmtId="0" fontId="4" fillId="0" borderId="6" xfId="0" applyFont="1" applyBorder="1" applyAlignment="1">
      <alignment vertical="center"/>
    </xf>
    <xf numFmtId="0" fontId="8" fillId="0" borderId="3" xfId="0" applyFont="1" applyBorder="1" applyAlignment="1">
      <alignment vertical="center"/>
    </xf>
    <xf numFmtId="0" fontId="0" fillId="0" borderId="5" xfId="0" applyBorder="1" applyAlignment="1">
      <alignment horizontal="right" readingOrder="2"/>
    </xf>
    <xf numFmtId="0" fontId="3" fillId="0" borderId="0" xfId="0" applyFont="1" applyAlignment="1">
      <alignment horizontal="center"/>
    </xf>
    <xf numFmtId="0" fontId="4" fillId="0" borderId="15" xfId="0" applyFont="1" applyBorder="1" applyAlignment="1">
      <alignment horizontal="center" vertical="center" readingOrder="2"/>
    </xf>
    <xf numFmtId="0" fontId="4" fillId="0" borderId="15" xfId="0" applyFont="1" applyBorder="1" applyAlignment="1">
      <alignment vertical="center"/>
    </xf>
    <xf numFmtId="1" fontId="0" fillId="0" borderId="0" xfId="0" applyNumberFormat="1"/>
    <xf numFmtId="0" fontId="8" fillId="0" borderId="7" xfId="0" applyFont="1" applyFill="1" applyBorder="1" applyAlignment="1">
      <alignment horizontal="right" vertical="center" wrapText="1"/>
    </xf>
    <xf numFmtId="169" fontId="7" fillId="0" borderId="6" xfId="0" applyNumberFormat="1" applyFont="1" applyBorder="1" applyAlignment="1">
      <alignment horizontal="center"/>
    </xf>
    <xf numFmtId="169" fontId="7" fillId="0" borderId="7" xfId="0" applyNumberFormat="1" applyFont="1" applyBorder="1" applyAlignment="1">
      <alignment vertical="center"/>
    </xf>
    <xf numFmtId="169" fontId="7" fillId="0" borderId="7" xfId="0" applyNumberFormat="1" applyFont="1" applyFill="1" applyBorder="1" applyAlignment="1">
      <alignment vertical="center"/>
    </xf>
    <xf numFmtId="169" fontId="20" fillId="0" borderId="11" xfId="0" applyNumberFormat="1" applyFont="1" applyBorder="1" applyAlignment="1">
      <alignment vertical="center"/>
    </xf>
    <xf numFmtId="169" fontId="20" fillId="0" borderId="12" xfId="0" applyNumberFormat="1" applyFont="1" applyBorder="1" applyAlignment="1">
      <alignment vertical="center"/>
    </xf>
    <xf numFmtId="0" fontId="4" fillId="0" borderId="0" xfId="0" applyFont="1" applyBorder="1" applyAlignment="1">
      <alignment horizontal="right" vertical="center" readingOrder="2"/>
    </xf>
    <xf numFmtId="0" fontId="17" fillId="0" borderId="0" xfId="0" applyFont="1" applyBorder="1" applyAlignment="1">
      <alignment horizontal="right" vertical="center" readingOrder="2"/>
    </xf>
    <xf numFmtId="0" fontId="1" fillId="0" borderId="0" xfId="0" applyFont="1" applyAlignment="1">
      <alignment horizontal="left" vertical="center"/>
    </xf>
    <xf numFmtId="0" fontId="3" fillId="0" borderId="2" xfId="0" applyFont="1" applyBorder="1" applyAlignment="1">
      <alignment vertical="center"/>
    </xf>
    <xf numFmtId="0" fontId="1" fillId="0" borderId="12" xfId="0" applyFont="1" applyBorder="1" applyAlignment="1">
      <alignment horizontal="centerContinuous" vertical="center"/>
    </xf>
    <xf numFmtId="0" fontId="5" fillId="0" borderId="6" xfId="0" applyFont="1" applyBorder="1" applyAlignment="1">
      <alignment horizontal="center" vertical="center"/>
    </xf>
    <xf numFmtId="0" fontId="4" fillId="0" borderId="6" xfId="0" applyFont="1" applyBorder="1" applyAlignment="1">
      <alignment horizontal="right" vertical="center"/>
    </xf>
    <xf numFmtId="0" fontId="9" fillId="0" borderId="2" xfId="0" quotePrefix="1" applyFont="1" applyBorder="1" applyAlignment="1">
      <alignment horizontal="right" vertical="center" readingOrder="2"/>
    </xf>
    <xf numFmtId="169" fontId="3" fillId="0" borderId="3" xfId="0" applyNumberFormat="1" applyFont="1" applyBorder="1" applyAlignment="1">
      <alignment vertical="center"/>
    </xf>
    <xf numFmtId="0" fontId="8" fillId="0" borderId="6" xfId="0" applyFont="1" applyBorder="1" applyAlignment="1">
      <alignment horizontal="right" vertical="center"/>
    </xf>
    <xf numFmtId="0" fontId="8" fillId="0" borderId="6" xfId="0" quotePrefix="1" applyFont="1" applyBorder="1" applyAlignment="1">
      <alignment horizontal="right" vertical="center" readingOrder="2"/>
    </xf>
    <xf numFmtId="169" fontId="20" fillId="0" borderId="11" xfId="0" applyNumberFormat="1" applyFont="1" applyBorder="1" applyAlignment="1">
      <alignment horizontal="right" vertical="center"/>
    </xf>
    <xf numFmtId="0" fontId="1" fillId="0" borderId="11" xfId="0" applyFont="1" applyBorder="1" applyAlignment="1">
      <alignment horizontal="center" vertical="center"/>
    </xf>
    <xf numFmtId="169" fontId="20" fillId="0" borderId="12" xfId="0" applyNumberFormat="1" applyFont="1" applyBorder="1" applyAlignment="1">
      <alignment horizontal="right" vertical="center"/>
    </xf>
    <xf numFmtId="0" fontId="9" fillId="0" borderId="6" xfId="0" applyFont="1" applyBorder="1" applyAlignment="1">
      <alignment horizontal="right" vertical="center" readingOrder="2"/>
    </xf>
    <xf numFmtId="0" fontId="8" fillId="0" borderId="6" xfId="0" applyFont="1" applyFill="1" applyBorder="1" applyAlignment="1">
      <alignment horizontal="right" vertical="center"/>
    </xf>
    <xf numFmtId="0" fontId="8" fillId="0" borderId="6" xfId="0" quotePrefix="1" applyFont="1" applyBorder="1" applyAlignment="1">
      <alignment horizontal="right" vertical="center"/>
    </xf>
    <xf numFmtId="0" fontId="8" fillId="0" borderId="6" xfId="0" applyFont="1" applyBorder="1" applyAlignment="1">
      <alignment horizontal="right" vertical="center" readingOrder="2"/>
    </xf>
    <xf numFmtId="169" fontId="7" fillId="0" borderId="10" xfId="0" applyNumberFormat="1" applyFont="1" applyBorder="1" applyAlignment="1">
      <alignment horizontal="right" vertical="center"/>
    </xf>
    <xf numFmtId="169" fontId="20" fillId="0" borderId="0" xfId="0" applyNumberFormat="1" applyFont="1" applyBorder="1" applyAlignment="1">
      <alignment horizontal="right" vertical="center"/>
    </xf>
    <xf numFmtId="0" fontId="24" fillId="0" borderId="0" xfId="0" applyFont="1" applyAlignment="1">
      <alignment horizontal="center" vertical="center"/>
    </xf>
    <xf numFmtId="0" fontId="1" fillId="0" borderId="15" xfId="0" applyFont="1" applyBorder="1" applyAlignment="1">
      <alignment horizontal="center" vertical="center" readingOrder="2"/>
    </xf>
    <xf numFmtId="0" fontId="4" fillId="0" borderId="15" xfId="0" applyFont="1" applyBorder="1" applyAlignment="1">
      <alignment horizontal="right" vertical="center"/>
    </xf>
    <xf numFmtId="0" fontId="9" fillId="0" borderId="7" xfId="0" applyFont="1" applyBorder="1" applyAlignment="1">
      <alignment horizontal="right" vertical="center" readingOrder="2"/>
    </xf>
    <xf numFmtId="169" fontId="3" fillId="0" borderId="7" xfId="0" applyNumberFormat="1" applyFont="1" applyBorder="1" applyAlignment="1">
      <alignment vertical="center"/>
    </xf>
    <xf numFmtId="169" fontId="3" fillId="0" borderId="6" xfId="0" applyNumberFormat="1" applyFont="1" applyBorder="1" applyAlignment="1">
      <alignment vertical="center"/>
    </xf>
    <xf numFmtId="0" fontId="0" fillId="0" borderId="0" xfId="0" applyFill="1" applyBorder="1" applyAlignment="1">
      <alignment vertical="center"/>
    </xf>
    <xf numFmtId="169" fontId="0" fillId="0" borderId="0" xfId="0" applyNumberFormat="1" applyFill="1" applyBorder="1" applyAlignment="1">
      <alignment vertical="center"/>
    </xf>
    <xf numFmtId="169" fontId="0" fillId="0" borderId="0" xfId="0" applyNumberFormat="1" applyFill="1"/>
    <xf numFmtId="169" fontId="29" fillId="0" borderId="0" xfId="0" applyNumberFormat="1" applyFont="1" applyFill="1" applyBorder="1" applyAlignment="1">
      <alignment vertical="center"/>
    </xf>
    <xf numFmtId="169" fontId="20" fillId="0" borderId="0" xfId="0" applyNumberFormat="1" applyFont="1" applyFill="1" applyBorder="1" applyAlignment="1">
      <alignment vertical="center"/>
    </xf>
    <xf numFmtId="169" fontId="20" fillId="0" borderId="5" xfId="0" applyNumberFormat="1" applyFont="1" applyBorder="1" applyAlignment="1">
      <alignment horizontal="right" vertical="center"/>
    </xf>
    <xf numFmtId="0" fontId="1" fillId="0" borderId="5" xfId="0" applyFont="1" applyBorder="1" applyAlignment="1">
      <alignment horizontal="center" vertical="center"/>
    </xf>
    <xf numFmtId="169" fontId="20" fillId="0" borderId="5" xfId="0" applyNumberFormat="1" applyFont="1" applyBorder="1" applyAlignment="1">
      <alignment vertical="center"/>
    </xf>
    <xf numFmtId="0" fontId="0" fillId="0" borderId="0" xfId="0" applyBorder="1"/>
    <xf numFmtId="0" fontId="8" fillId="0" borderId="7" xfId="0" applyFont="1" applyBorder="1" applyAlignment="1">
      <alignment horizontal="right" vertical="center" readingOrder="2"/>
    </xf>
    <xf numFmtId="0" fontId="0" fillId="0" borderId="0" xfId="0" applyBorder="1" applyAlignment="1">
      <alignment horizontal="right"/>
    </xf>
    <xf numFmtId="0" fontId="5" fillId="0" borderId="0" xfId="0" applyFont="1" applyBorder="1" applyAlignment="1">
      <alignment horizontal="centerContinuous" vertical="center"/>
    </xf>
    <xf numFmtId="0" fontId="3" fillId="0" borderId="0" xfId="0" applyFont="1" applyBorder="1" applyAlignment="1">
      <alignment horizontal="centerContinuous" vertical="center"/>
    </xf>
    <xf numFmtId="0" fontId="22" fillId="0" borderId="1" xfId="0" applyFont="1" applyBorder="1" applyAlignment="1">
      <alignment vertical="center"/>
    </xf>
    <xf numFmtId="0" fontId="1" fillId="0" borderId="1" xfId="0" applyFont="1" applyBorder="1" applyAlignment="1">
      <alignment horizontal="left" vertical="center"/>
    </xf>
    <xf numFmtId="169" fontId="3" fillId="0" borderId="7" xfId="0" applyNumberFormat="1" applyFont="1" applyBorder="1" applyAlignment="1">
      <alignment horizontal="right" vertical="center"/>
    </xf>
    <xf numFmtId="169" fontId="3" fillId="0" borderId="6" xfId="0" applyNumberFormat="1" applyFont="1" applyBorder="1" applyAlignment="1">
      <alignment horizontal="right" vertical="center"/>
    </xf>
    <xf numFmtId="169" fontId="20" fillId="0" borderId="11" xfId="0" applyNumberFormat="1" applyFont="1" applyBorder="1" applyAlignment="1">
      <alignment horizontal="center" vertical="center"/>
    </xf>
    <xf numFmtId="169" fontId="20" fillId="0" borderId="12" xfId="0" applyNumberFormat="1" applyFont="1" applyBorder="1" applyAlignment="1">
      <alignment horizontal="center" vertical="center"/>
    </xf>
    <xf numFmtId="169" fontId="20" fillId="0" borderId="0" xfId="0" applyNumberFormat="1" applyFont="1" applyFill="1" applyBorder="1" applyAlignment="1">
      <alignment horizontal="right" vertical="center"/>
    </xf>
    <xf numFmtId="0" fontId="1" fillId="0" borderId="12" xfId="0" quotePrefix="1" applyFont="1" applyBorder="1" applyAlignment="1">
      <alignment horizontal="center" vertical="center"/>
    </xf>
    <xf numFmtId="49" fontId="20" fillId="0" borderId="15" xfId="0" applyNumberFormat="1" applyFont="1" applyBorder="1" applyAlignment="1">
      <alignment horizontal="center" vertical="center"/>
    </xf>
    <xf numFmtId="0" fontId="1" fillId="0" borderId="7" xfId="0" applyFont="1" applyBorder="1" applyAlignment="1">
      <alignment horizontal="center" vertical="center"/>
    </xf>
    <xf numFmtId="169" fontId="20" fillId="0" borderId="7" xfId="0" applyNumberFormat="1" applyFont="1" applyFill="1" applyBorder="1" applyAlignment="1">
      <alignment horizontal="right" vertical="center"/>
    </xf>
    <xf numFmtId="169" fontId="20" fillId="0" borderId="6" xfId="0" applyNumberFormat="1" applyFont="1" applyBorder="1" applyAlignment="1">
      <alignment horizontal="center" vertical="center"/>
    </xf>
    <xf numFmtId="169" fontId="30" fillId="0" borderId="0" xfId="0" applyNumberFormat="1" applyFont="1" applyFill="1" applyBorder="1" applyAlignment="1">
      <alignment vertical="center"/>
    </xf>
    <xf numFmtId="0" fontId="23" fillId="0" borderId="0" xfId="0" applyFont="1" applyFill="1" applyBorder="1" applyAlignment="1">
      <alignment vertical="center"/>
    </xf>
    <xf numFmtId="0" fontId="4" fillId="0" borderId="0" xfId="0" applyFont="1" applyBorder="1" applyAlignment="1">
      <alignment horizontal="center" readingOrder="2"/>
    </xf>
    <xf numFmtId="0" fontId="17" fillId="0" borderId="0" xfId="0" applyFont="1" applyBorder="1" applyAlignment="1">
      <alignment horizontal="center" readingOrder="2"/>
    </xf>
    <xf numFmtId="0" fontId="3" fillId="0" borderId="6" xfId="0" applyFont="1" applyBorder="1" applyAlignment="1">
      <alignment horizontal="center" vertical="center"/>
    </xf>
    <xf numFmtId="0" fontId="3" fillId="0" borderId="6" xfId="0" applyFont="1" applyBorder="1" applyAlignment="1">
      <alignment horizontal="right" vertical="center"/>
    </xf>
    <xf numFmtId="0" fontId="9" fillId="0" borderId="3" xfId="0" quotePrefix="1" applyFont="1" applyBorder="1" applyAlignment="1">
      <alignment horizontal="right" vertical="center" readingOrder="2"/>
    </xf>
    <xf numFmtId="169" fontId="3" fillId="0" borderId="3" xfId="0" applyNumberFormat="1" applyFont="1" applyBorder="1" applyAlignment="1">
      <alignment horizontal="right" vertical="center"/>
    </xf>
    <xf numFmtId="0" fontId="9" fillId="0" borderId="7" xfId="0" applyFont="1" applyBorder="1" applyAlignment="1">
      <alignment horizontal="right" vertical="center"/>
    </xf>
    <xf numFmtId="0" fontId="9" fillId="0" borderId="3" xfId="0" applyFont="1" applyBorder="1" applyAlignment="1">
      <alignment horizontal="right" vertical="center"/>
    </xf>
    <xf numFmtId="169" fontId="7" fillId="0" borderId="2" xfId="0" applyNumberFormat="1" applyFont="1" applyBorder="1" applyAlignment="1">
      <alignment horizontal="right" vertical="center" readingOrder="2"/>
    </xf>
    <xf numFmtId="169" fontId="7" fillId="0" borderId="3" xfId="0" applyNumberFormat="1" applyFont="1" applyFill="1" applyBorder="1" applyAlignment="1">
      <alignment horizontal="right" vertical="center" readingOrder="2"/>
    </xf>
    <xf numFmtId="169" fontId="7" fillId="0" borderId="2" xfId="0" applyNumberFormat="1" applyFont="1" applyFill="1" applyBorder="1" applyAlignment="1">
      <alignment horizontal="right" vertical="center" readingOrder="2"/>
    </xf>
    <xf numFmtId="169" fontId="7" fillId="0" borderId="0" xfId="0" applyNumberFormat="1" applyFont="1" applyFill="1" applyBorder="1" applyAlignment="1">
      <alignment horizontal="right" vertical="center"/>
    </xf>
    <xf numFmtId="0" fontId="1" fillId="0" borderId="3" xfId="0" quotePrefix="1" applyFont="1" applyBorder="1" applyAlignment="1">
      <alignment horizontal="right" vertical="center" readingOrder="2"/>
    </xf>
    <xf numFmtId="169" fontId="7" fillId="0" borderId="2" xfId="0" applyNumberFormat="1" applyFont="1" applyFill="1" applyBorder="1" applyAlignment="1">
      <alignment horizontal="right" vertical="center"/>
    </xf>
    <xf numFmtId="0" fontId="23" fillId="0" borderId="5" xfId="0" applyFont="1" applyBorder="1" applyAlignment="1">
      <alignment horizontal="right" vertical="center" wrapText="1" readingOrder="2"/>
    </xf>
    <xf numFmtId="0" fontId="23" fillId="0" borderId="0" xfId="0" applyFont="1" applyAlignment="1">
      <alignment horizontal="right" readingOrder="2"/>
    </xf>
    <xf numFmtId="0" fontId="23" fillId="0" borderId="0" xfId="0" applyFont="1" applyAlignment="1">
      <alignment horizontal="right" vertical="center" wrapText="1" readingOrder="2"/>
    </xf>
    <xf numFmtId="0" fontId="23" fillId="0" borderId="0" xfId="0" applyFont="1" applyAlignment="1">
      <alignment horizontal="right" vertical="center" wrapText="1" readingOrder="2"/>
    </xf>
    <xf numFmtId="0" fontId="25" fillId="0" borderId="0" xfId="0" applyFont="1" applyAlignment="1">
      <alignment horizontal="center" vertical="center" readingOrder="2"/>
    </xf>
    <xf numFmtId="0" fontId="1" fillId="0" borderId="0" xfId="0" quotePrefix="1" applyFont="1" applyAlignment="1">
      <alignment horizontal="center" vertical="center" readingOrder="2"/>
    </xf>
    <xf numFmtId="0" fontId="3" fillId="0" borderId="15" xfId="0" applyFont="1" applyBorder="1" applyAlignment="1">
      <alignment horizontal="right" vertical="center"/>
    </xf>
    <xf numFmtId="0" fontId="4" fillId="0" borderId="2" xfId="0" applyFont="1" applyBorder="1" applyAlignment="1">
      <alignment horizontal="center" vertical="center" readingOrder="2"/>
    </xf>
    <xf numFmtId="0" fontId="4" fillId="0" borderId="7" xfId="0" applyFont="1" applyBorder="1" applyAlignment="1">
      <alignment horizontal="center" vertical="center"/>
    </xf>
    <xf numFmtId="169" fontId="7" fillId="0" borderId="12" xfId="0" applyNumberFormat="1" applyFont="1" applyBorder="1" applyAlignment="1">
      <alignment horizontal="right" vertical="center"/>
    </xf>
    <xf numFmtId="0" fontId="9" fillId="0" borderId="3" xfId="0" applyFont="1" applyBorder="1" applyAlignment="1">
      <alignment horizontal="right" vertical="center" readingOrder="2"/>
    </xf>
    <xf numFmtId="0" fontId="8" fillId="0" borderId="10" xfId="0" quotePrefix="1" applyFont="1" applyBorder="1" applyAlignment="1">
      <alignment horizontal="right" vertical="center"/>
    </xf>
    <xf numFmtId="169" fontId="3" fillId="0" borderId="0" xfId="0" applyNumberFormat="1" applyFont="1" applyBorder="1" applyAlignment="1">
      <alignment horizontal="right" vertical="center"/>
    </xf>
    <xf numFmtId="0" fontId="32" fillId="0" borderId="2" xfId="0" applyFont="1" applyBorder="1" applyAlignment="1">
      <alignment horizontal="right" vertical="center"/>
    </xf>
    <xf numFmtId="169" fontId="7" fillId="0" borderId="4" xfId="0" applyNumberFormat="1" applyFont="1" applyBorder="1" applyAlignment="1">
      <alignment horizontal="right" vertical="center"/>
    </xf>
    <xf numFmtId="0" fontId="1" fillId="0" borderId="12" xfId="0" applyFont="1" applyBorder="1" applyAlignment="1">
      <alignment horizontal="right" vertical="center" readingOrder="2"/>
    </xf>
    <xf numFmtId="169" fontId="3" fillId="0" borderId="3" xfId="0" applyNumberFormat="1" applyFont="1" applyBorder="1" applyAlignment="1">
      <alignment horizontal="center" vertical="center"/>
    </xf>
    <xf numFmtId="0" fontId="12" fillId="0" borderId="6" xfId="0" applyFont="1" applyBorder="1" applyAlignment="1">
      <alignment horizontal="right"/>
    </xf>
    <xf numFmtId="0" fontId="1" fillId="0" borderId="3" xfId="0" applyFont="1" applyBorder="1" applyAlignment="1">
      <alignment horizontal="right" vertical="center" readingOrder="2"/>
    </xf>
    <xf numFmtId="0" fontId="12" fillId="0" borderId="7" xfId="0" applyFont="1" applyBorder="1" applyAlignment="1">
      <alignment horizontal="right"/>
    </xf>
    <xf numFmtId="0" fontId="1" fillId="0" borderId="6" xfId="0" applyFont="1" applyBorder="1" applyAlignment="1">
      <alignment horizontal="right" vertical="center" readingOrder="2"/>
    </xf>
    <xf numFmtId="169" fontId="7" fillId="0" borderId="11" xfId="0" applyNumberFormat="1" applyFont="1" applyBorder="1" applyAlignment="1">
      <alignment horizontal="center" vertical="center"/>
    </xf>
    <xf numFmtId="169" fontId="7" fillId="0" borderId="3" xfId="0" applyNumberFormat="1" applyFont="1" applyFill="1" applyBorder="1" applyAlignment="1">
      <alignment horizontal="right" vertical="center"/>
    </xf>
    <xf numFmtId="0" fontId="1" fillId="0" borderId="0" xfId="0" quotePrefix="1" applyFont="1" applyBorder="1" applyAlignment="1">
      <alignment horizontal="center" vertical="center"/>
    </xf>
    <xf numFmtId="0" fontId="8" fillId="0" borderId="10" xfId="0" applyFont="1" applyBorder="1" applyAlignment="1">
      <alignment vertical="center"/>
    </xf>
    <xf numFmtId="0" fontId="0" fillId="0" borderId="0" xfId="0" applyBorder="1" applyAlignment="1">
      <alignment horizontal="right" readingOrder="2"/>
    </xf>
    <xf numFmtId="0" fontId="0" fillId="0" borderId="0" xfId="0" applyAlignment="1">
      <alignment horizontal="centerContinuous" vertical="center"/>
    </xf>
    <xf numFmtId="0" fontId="3" fillId="0" borderId="10" xfId="0" applyFont="1" applyBorder="1" applyAlignment="1">
      <alignment vertical="center"/>
    </xf>
    <xf numFmtId="0" fontId="4" fillId="0" borderId="5" xfId="0" applyFont="1" applyBorder="1" applyAlignment="1">
      <alignment horizontal="right" vertical="center" readingOrder="2"/>
    </xf>
    <xf numFmtId="0" fontId="4" fillId="0" borderId="0" xfId="0" applyFont="1" applyBorder="1" applyAlignment="1">
      <alignment horizontal="center" vertical="center" readingOrder="2"/>
    </xf>
    <xf numFmtId="0" fontId="17" fillId="0" borderId="0" xfId="0" applyFont="1" applyBorder="1" applyAlignment="1">
      <alignment horizontal="center" vertical="center" readingOrder="2"/>
    </xf>
    <xf numFmtId="0" fontId="33" fillId="0" borderId="0" xfId="0" applyFont="1" applyAlignment="1">
      <alignment horizontal="center" vertical="center"/>
    </xf>
    <xf numFmtId="0" fontId="34" fillId="0" borderId="0" xfId="0" applyFont="1" applyAlignment="1">
      <alignment horizontal="centerContinuous" vertical="center"/>
    </xf>
    <xf numFmtId="0" fontId="33" fillId="0" borderId="0" xfId="0" applyFont="1" applyAlignment="1">
      <alignment vertical="center"/>
    </xf>
    <xf numFmtId="0" fontId="33" fillId="0" borderId="2" xfId="0" applyFont="1" applyBorder="1" applyAlignment="1">
      <alignment horizontal="center" vertical="center"/>
    </xf>
    <xf numFmtId="0" fontId="35" fillId="0" borderId="4" xfId="0" applyFont="1" applyBorder="1" applyAlignment="1">
      <alignment horizontal="center" vertical="center"/>
    </xf>
    <xf numFmtId="0" fontId="33" fillId="0" borderId="2" xfId="0" applyFont="1" applyBorder="1" applyAlignment="1">
      <alignment horizontal="centerContinuous" vertical="center"/>
    </xf>
    <xf numFmtId="0" fontId="33" fillId="0" borderId="11" xfId="0" applyFont="1" applyBorder="1" applyAlignment="1">
      <alignment horizontal="centerContinuous" vertical="center"/>
    </xf>
    <xf numFmtId="0" fontId="33" fillId="0" borderId="6" xfId="0" applyFont="1" applyBorder="1" applyAlignment="1">
      <alignment horizontal="center" vertical="center"/>
    </xf>
    <xf numFmtId="0" fontId="34" fillId="0" borderId="4" xfId="0" applyFont="1" applyBorder="1" applyAlignment="1">
      <alignment horizontal="centerContinuous" vertical="center"/>
    </xf>
    <xf numFmtId="0" fontId="34" fillId="0" borderId="0" xfId="0" applyFont="1" applyBorder="1" applyAlignment="1">
      <alignment horizontal="centerContinuous" vertical="center"/>
    </xf>
    <xf numFmtId="0" fontId="33" fillId="0" borderId="2" xfId="0" applyFont="1" applyBorder="1" applyAlignment="1">
      <alignment horizontal="center" vertical="center"/>
    </xf>
    <xf numFmtId="0" fontId="33" fillId="0" borderId="6" xfId="0" applyFont="1" applyBorder="1" applyAlignment="1">
      <alignment horizontal="center" vertical="center" readingOrder="2"/>
    </xf>
    <xf numFmtId="170" fontId="35" fillId="0" borderId="9" xfId="0" applyNumberFormat="1" applyFont="1" applyBorder="1" applyAlignment="1">
      <alignment horizontal="center" vertical="center"/>
    </xf>
    <xf numFmtId="0" fontId="33" fillId="0" borderId="15" xfId="0" applyFont="1" applyBorder="1" applyAlignment="1">
      <alignment horizontal="center" vertical="center"/>
    </xf>
    <xf numFmtId="169" fontId="35" fillId="0" borderId="2" xfId="0" applyNumberFormat="1" applyFont="1" applyBorder="1" applyAlignment="1">
      <alignment horizontal="right" vertical="center"/>
    </xf>
    <xf numFmtId="170" fontId="33" fillId="0" borderId="4" xfId="0" applyNumberFormat="1" applyFont="1" applyBorder="1" applyAlignment="1">
      <alignment horizontal="right" vertical="center" readingOrder="2"/>
    </xf>
    <xf numFmtId="0" fontId="36" fillId="0" borderId="5" xfId="0" applyFont="1" applyBorder="1" applyAlignment="1">
      <alignment vertical="center"/>
    </xf>
    <xf numFmtId="169" fontId="37" fillId="0" borderId="6" xfId="0" applyNumberFormat="1" applyFont="1" applyBorder="1" applyAlignment="1">
      <alignment horizontal="right" vertical="center"/>
    </xf>
    <xf numFmtId="0" fontId="38" fillId="0" borderId="0" xfId="0" applyFont="1" applyBorder="1" applyAlignment="1">
      <alignment vertical="center"/>
    </xf>
    <xf numFmtId="0" fontId="38" fillId="0" borderId="0" xfId="0" applyFont="1" applyBorder="1" applyAlignment="1">
      <alignment horizontal="right" vertical="center"/>
    </xf>
    <xf numFmtId="169" fontId="39" fillId="0" borderId="2" xfId="0" applyNumberFormat="1" applyFont="1" applyBorder="1" applyAlignment="1">
      <alignment horizontal="right" vertical="center"/>
    </xf>
    <xf numFmtId="0" fontId="33" fillId="0" borderId="5" xfId="0" applyFont="1" applyBorder="1" applyAlignment="1">
      <alignment horizontal="right" vertical="center"/>
    </xf>
    <xf numFmtId="169" fontId="37" fillId="0" borderId="2" xfId="0" applyNumberFormat="1" applyFont="1" applyBorder="1" applyAlignment="1">
      <alignment horizontal="right" vertical="center"/>
    </xf>
    <xf numFmtId="0" fontId="33" fillId="0" borderId="4" xfId="0" applyFont="1" applyBorder="1" applyAlignment="1">
      <alignment horizontal="right" vertical="center" readingOrder="2"/>
    </xf>
    <xf numFmtId="169" fontId="37" fillId="0" borderId="6" xfId="0" applyNumberFormat="1" applyFont="1" applyBorder="1" applyAlignment="1">
      <alignment vertical="center"/>
    </xf>
    <xf numFmtId="0" fontId="35" fillId="0" borderId="4" xfId="0" applyFont="1" applyBorder="1" applyAlignment="1">
      <alignment horizontal="right" vertical="center"/>
    </xf>
    <xf numFmtId="0" fontId="38" fillId="0" borderId="0" xfId="0" quotePrefix="1" applyFont="1" applyBorder="1" applyAlignment="1">
      <alignment horizontal="right" vertical="center"/>
    </xf>
    <xf numFmtId="169" fontId="39" fillId="0" borderId="11" xfId="0" applyNumberFormat="1" applyFont="1" applyBorder="1" applyAlignment="1">
      <alignment horizontal="right" vertical="center"/>
    </xf>
    <xf numFmtId="0" fontId="33" fillId="0" borderId="14" xfId="0" applyFont="1" applyBorder="1" applyAlignment="1">
      <alignment horizontal="right" vertical="center"/>
    </xf>
    <xf numFmtId="169" fontId="37" fillId="0" borderId="11" xfId="0" applyNumberFormat="1" applyFont="1" applyBorder="1" applyAlignment="1">
      <alignment vertical="center"/>
    </xf>
    <xf numFmtId="169" fontId="39" fillId="0" borderId="11" xfId="0" applyNumberFormat="1" applyFont="1" applyBorder="1" applyAlignment="1">
      <alignment vertical="center"/>
    </xf>
    <xf numFmtId="169" fontId="39" fillId="0" borderId="0" xfId="0" applyNumberFormat="1" applyFont="1" applyBorder="1" applyAlignment="1">
      <alignment horizontal="right" vertical="center"/>
    </xf>
    <xf numFmtId="0" fontId="33" fillId="0" borderId="0" xfId="0" applyFont="1" applyBorder="1" applyAlignment="1">
      <alignment horizontal="right" vertical="center"/>
    </xf>
    <xf numFmtId="169" fontId="37" fillId="0" borderId="0" xfId="0" applyNumberFormat="1" applyFont="1" applyBorder="1" applyAlignment="1">
      <alignment vertical="center"/>
    </xf>
    <xf numFmtId="169" fontId="39" fillId="0" borderId="0" xfId="0" applyNumberFormat="1" applyFont="1" applyBorder="1" applyAlignment="1">
      <alignment vertical="center"/>
    </xf>
    <xf numFmtId="0" fontId="33" fillId="0" borderId="0" xfId="0" applyFont="1" applyAlignment="1">
      <alignment horizontal="center" vertical="center" readingOrder="2"/>
    </xf>
    <xf numFmtId="0" fontId="37" fillId="0" borderId="0" xfId="0" applyFont="1" applyBorder="1" applyAlignment="1">
      <alignment horizontal="centerContinuous" vertical="center"/>
    </xf>
    <xf numFmtId="169" fontId="3" fillId="0" borderId="0" xfId="0" applyNumberFormat="1" applyFont="1" applyBorder="1" applyAlignment="1">
      <alignment horizontal="centerContinuous" vertical="center"/>
    </xf>
    <xf numFmtId="169" fontId="35" fillId="0" borderId="2" xfId="0" applyNumberFormat="1" applyFont="1" applyBorder="1" applyAlignment="1">
      <alignment horizontal="center" vertical="center"/>
    </xf>
    <xf numFmtId="0" fontId="38" fillId="0" borderId="0" xfId="0" applyFont="1" applyFill="1" applyBorder="1" applyAlignment="1">
      <alignment vertical="center"/>
    </xf>
    <xf numFmtId="169" fontId="29" fillId="0" borderId="0" xfId="0" applyNumberFormat="1" applyFont="1" applyAlignment="1">
      <alignment vertical="center"/>
    </xf>
    <xf numFmtId="0" fontId="37" fillId="0" borderId="4" xfId="0" applyFont="1" applyBorder="1" applyAlignment="1">
      <alignment horizontal="right" vertical="center"/>
    </xf>
    <xf numFmtId="0" fontId="39" fillId="0" borderId="13" xfId="0" applyFont="1" applyBorder="1" applyAlignment="1">
      <alignment horizontal="right" vertical="center"/>
    </xf>
    <xf numFmtId="0" fontId="36" fillId="0" borderId="5" xfId="0" quotePrefix="1" applyFont="1" applyBorder="1" applyAlignment="1">
      <alignment horizontal="right" vertical="center"/>
    </xf>
    <xf numFmtId="0" fontId="37" fillId="0" borderId="0" xfId="0" applyFont="1" applyBorder="1" applyAlignment="1">
      <alignment horizontal="right" vertical="center"/>
    </xf>
    <xf numFmtId="0" fontId="35" fillId="0" borderId="0" xfId="0" applyFont="1" applyBorder="1" applyAlignment="1">
      <alignment horizontal="centerContinuous" vertical="center"/>
    </xf>
    <xf numFmtId="169" fontId="37" fillId="0" borderId="2" xfId="0" applyNumberFormat="1" applyFont="1" applyBorder="1" applyAlignment="1">
      <alignment horizontal="center" vertical="center"/>
    </xf>
    <xf numFmtId="0" fontId="36" fillId="0" borderId="0" xfId="0" applyFont="1" applyBorder="1" applyAlignment="1">
      <alignment vertical="center"/>
    </xf>
    <xf numFmtId="169" fontId="37" fillId="0" borderId="15" xfId="0" applyNumberFormat="1" applyFont="1" applyBorder="1" applyAlignment="1">
      <alignment horizontal="right" vertical="center"/>
    </xf>
    <xf numFmtId="0" fontId="33" fillId="0" borderId="14" xfId="0" applyFont="1" applyBorder="1" applyAlignment="1">
      <alignment horizontal="center" vertical="center"/>
    </xf>
    <xf numFmtId="0" fontId="33" fillId="0" borderId="0" xfId="0" applyFont="1" applyBorder="1" applyAlignment="1">
      <alignment horizontal="center" vertical="center"/>
    </xf>
    <xf numFmtId="0" fontId="1" fillId="0" borderId="0" xfId="0" applyFont="1" applyAlignment="1">
      <alignment horizontal="center"/>
    </xf>
    <xf numFmtId="0" fontId="11" fillId="0" borderId="0" xfId="0" applyFont="1"/>
    <xf numFmtId="0" fontId="3" fillId="0" borderId="0" xfId="0" applyFont="1" applyAlignment="1">
      <alignment horizontal="right"/>
    </xf>
    <xf numFmtId="0" fontId="1" fillId="0" borderId="0" xfId="0" applyFont="1" applyAlignment="1">
      <alignment horizontal="left"/>
    </xf>
    <xf numFmtId="0" fontId="1" fillId="0" borderId="2" xfId="0" applyFont="1" applyBorder="1" applyAlignment="1">
      <alignment horizontal="center"/>
    </xf>
    <xf numFmtId="0" fontId="3" fillId="0" borderId="3" xfId="0" applyFont="1" applyBorder="1" applyAlignment="1">
      <alignment horizontal="right"/>
    </xf>
    <xf numFmtId="0" fontId="1" fillId="0" borderId="3" xfId="0" applyFont="1" applyBorder="1" applyAlignment="1">
      <alignment horizontal="centerContinuous"/>
    </xf>
    <xf numFmtId="0" fontId="1" fillId="0" borderId="6" xfId="0" applyFont="1" applyBorder="1" applyAlignment="1">
      <alignment horizontal="center"/>
    </xf>
    <xf numFmtId="0" fontId="5" fillId="0" borderId="7" xfId="0" applyFont="1" applyBorder="1" applyAlignment="1">
      <alignment horizontal="center"/>
    </xf>
    <xf numFmtId="0" fontId="1" fillId="0" borderId="15" xfId="0" applyFont="1" applyBorder="1" applyAlignment="1">
      <alignment horizontal="center" readingOrder="2"/>
    </xf>
    <xf numFmtId="0" fontId="3" fillId="0" borderId="7" xfId="0" applyFont="1" applyBorder="1" applyAlignment="1">
      <alignment horizontal="right"/>
    </xf>
    <xf numFmtId="169" fontId="3" fillId="0" borderId="2" xfId="0" applyNumberFormat="1" applyFont="1" applyBorder="1" applyAlignment="1">
      <alignment horizontal="right"/>
    </xf>
    <xf numFmtId="0" fontId="9" fillId="0" borderId="3" xfId="0" applyFont="1" applyBorder="1" applyAlignment="1">
      <alignment horizontal="right"/>
    </xf>
    <xf numFmtId="169" fontId="3" fillId="0" borderId="3" xfId="0" applyNumberFormat="1" applyFont="1" applyBorder="1" applyAlignment="1">
      <alignment horizontal="right"/>
    </xf>
    <xf numFmtId="0" fontId="0" fillId="0" borderId="6" xfId="0" applyBorder="1"/>
    <xf numFmtId="0" fontId="11" fillId="0" borderId="0" xfId="0" applyFont="1" applyAlignment="1">
      <alignment vertical="center"/>
    </xf>
    <xf numFmtId="1" fontId="8" fillId="0" borderId="7" xfId="0" applyNumberFormat="1" applyFont="1" applyBorder="1" applyAlignment="1">
      <alignment horizontal="right" vertical="center"/>
    </xf>
    <xf numFmtId="169" fontId="20" fillId="0" borderId="2" xfId="0" applyNumberFormat="1" applyFont="1" applyBorder="1" applyAlignment="1">
      <alignment horizontal="right"/>
    </xf>
    <xf numFmtId="169" fontId="20" fillId="0" borderId="3" xfId="0" applyNumberFormat="1" applyFont="1" applyBorder="1" applyAlignment="1">
      <alignment horizontal="right"/>
    </xf>
    <xf numFmtId="169" fontId="7" fillId="0" borderId="2" xfId="0" applyNumberFormat="1" applyFont="1" applyBorder="1" applyAlignment="1">
      <alignment horizontal="right"/>
    </xf>
    <xf numFmtId="169" fontId="7" fillId="0" borderId="3" xfId="0" applyNumberFormat="1" applyFont="1" applyBorder="1" applyAlignment="1">
      <alignment horizontal="right"/>
    </xf>
    <xf numFmtId="169" fontId="20" fillId="0" borderId="11" xfId="0" applyNumberFormat="1" applyFont="1" applyBorder="1" applyAlignment="1">
      <alignment horizontal="right"/>
    </xf>
    <xf numFmtId="169" fontId="20" fillId="0" borderId="12" xfId="0" applyNumberFormat="1" applyFont="1" applyBorder="1" applyAlignment="1">
      <alignment horizontal="right"/>
    </xf>
    <xf numFmtId="0" fontId="11" fillId="0" borderId="0" xfId="0" applyFont="1" applyBorder="1"/>
    <xf numFmtId="0" fontId="11" fillId="0" borderId="0" xfId="0" applyFont="1" applyBorder="1" applyAlignment="1">
      <alignment vertical="center"/>
    </xf>
    <xf numFmtId="0" fontId="9" fillId="0" borderId="7" xfId="0" quotePrefix="1" applyFont="1" applyBorder="1" applyAlignment="1">
      <alignment horizontal="right" vertical="center"/>
    </xf>
    <xf numFmtId="1" fontId="3" fillId="0" borderId="0" xfId="0" applyNumberFormat="1" applyFont="1" applyAlignment="1">
      <alignment horizontal="right"/>
    </xf>
    <xf numFmtId="0" fontId="4" fillId="0" borderId="0" xfId="0" applyFont="1" applyBorder="1" applyAlignment="1">
      <alignment horizontal="right"/>
    </xf>
    <xf numFmtId="1" fontId="4" fillId="0" borderId="0" xfId="0" applyNumberFormat="1" applyFont="1" applyAlignment="1">
      <alignment horizontal="centerContinuous"/>
    </xf>
    <xf numFmtId="0" fontId="3" fillId="0" borderId="0" xfId="0" applyFont="1" applyBorder="1" applyAlignment="1">
      <alignment horizontal="centerContinuous"/>
    </xf>
    <xf numFmtId="0" fontId="3" fillId="0" borderId="0" xfId="0" applyFont="1" applyBorder="1" applyAlignment="1">
      <alignment horizontal="right"/>
    </xf>
    <xf numFmtId="0" fontId="33" fillId="0" borderId="3" xfId="0" applyFont="1" applyBorder="1" applyAlignment="1">
      <alignment horizontal="centerContinuous" vertical="center"/>
    </xf>
    <xf numFmtId="0" fontId="34" fillId="0" borderId="7" xfId="0" applyFont="1" applyBorder="1" applyAlignment="1">
      <alignment horizontal="center" vertical="center"/>
    </xf>
    <xf numFmtId="0" fontId="38" fillId="0" borderId="3" xfId="0" applyFont="1" applyBorder="1" applyAlignment="1">
      <alignment vertical="center"/>
    </xf>
    <xf numFmtId="169" fontId="37" fillId="0" borderId="3" xfId="0" applyNumberFormat="1" applyFont="1" applyBorder="1" applyAlignment="1">
      <alignment horizontal="right" vertical="center"/>
    </xf>
    <xf numFmtId="169" fontId="37" fillId="0" borderId="7" xfId="0" applyNumberFormat="1" applyFont="1" applyBorder="1" applyAlignment="1">
      <alignment horizontal="right" vertical="center"/>
    </xf>
    <xf numFmtId="0" fontId="38" fillId="0" borderId="7" xfId="0" applyFont="1" applyBorder="1" applyAlignment="1">
      <alignment vertical="center"/>
    </xf>
    <xf numFmtId="0" fontId="38" fillId="0" borderId="7" xfId="0" applyFont="1" applyBorder="1" applyAlignment="1">
      <alignment horizontal="right" vertical="center"/>
    </xf>
    <xf numFmtId="0" fontId="38" fillId="0" borderId="7" xfId="0" applyFont="1" applyFill="1" applyBorder="1" applyAlignment="1">
      <alignment vertical="center"/>
    </xf>
    <xf numFmtId="0" fontId="38" fillId="0" borderId="10" xfId="0" applyFont="1" applyFill="1" applyBorder="1" applyAlignment="1">
      <alignment vertical="center"/>
    </xf>
    <xf numFmtId="0" fontId="33" fillId="0" borderId="15" xfId="0" applyFont="1" applyBorder="1" applyAlignment="1">
      <alignment horizontal="center" vertical="center" readingOrder="2"/>
    </xf>
    <xf numFmtId="169" fontId="37" fillId="0" borderId="7" xfId="0" applyNumberFormat="1" applyFont="1" applyBorder="1" applyAlignment="1">
      <alignment horizontal="right"/>
    </xf>
    <xf numFmtId="0" fontId="33" fillId="0" borderId="12" xfId="0" applyFont="1" applyBorder="1" applyAlignment="1">
      <alignment horizontal="center" vertical="center"/>
    </xf>
    <xf numFmtId="169" fontId="39" fillId="0" borderId="12" xfId="0" applyNumberFormat="1" applyFont="1" applyBorder="1" applyAlignment="1">
      <alignment horizontal="right" vertical="center"/>
    </xf>
    <xf numFmtId="0" fontId="33" fillId="0" borderId="11" xfId="0" applyFont="1" applyBorder="1" applyAlignment="1">
      <alignment horizontal="center" vertical="center"/>
    </xf>
    <xf numFmtId="169" fontId="39" fillId="0" borderId="12" xfId="0" applyNumberFormat="1" applyFont="1" applyFill="1" applyBorder="1" applyAlignment="1">
      <alignment horizontal="right" vertical="center"/>
    </xf>
    <xf numFmtId="0" fontId="40" fillId="0" borderId="0" xfId="0" applyFont="1" applyBorder="1" applyAlignment="1">
      <alignment horizontal="right" vertical="center" readingOrder="2"/>
    </xf>
    <xf numFmtId="169" fontId="37" fillId="0" borderId="0" xfId="0" applyNumberFormat="1" applyFont="1" applyBorder="1" applyAlignment="1">
      <alignment horizontal="right" vertical="center"/>
    </xf>
    <xf numFmtId="169" fontId="0" fillId="0" borderId="0" xfId="0" applyNumberFormat="1" applyBorder="1" applyAlignment="1">
      <alignment vertical="center"/>
    </xf>
    <xf numFmtId="0" fontId="41" fillId="0" borderId="0" xfId="0" applyFont="1" applyBorder="1" applyAlignment="1">
      <alignment horizontal="centerContinuous" vertical="center"/>
    </xf>
    <xf numFmtId="169" fontId="41" fillId="0" borderId="2" xfId="0" applyNumberFormat="1" applyFont="1" applyBorder="1" applyAlignment="1">
      <alignment horizontal="right" vertical="center"/>
    </xf>
    <xf numFmtId="169" fontId="41" fillId="0" borderId="2" xfId="0" applyNumberFormat="1" applyFont="1" applyBorder="1" applyAlignment="1">
      <alignment horizontal="center" vertical="center"/>
    </xf>
    <xf numFmtId="0" fontId="33" fillId="0" borderId="5" xfId="0" applyFont="1" applyBorder="1" applyAlignment="1">
      <alignment horizontal="center" vertical="center"/>
    </xf>
    <xf numFmtId="0" fontId="34" fillId="0" borderId="0" xfId="0" applyFont="1" applyAlignment="1">
      <alignment horizontal="center" vertical="center"/>
    </xf>
    <xf numFmtId="0" fontId="33" fillId="0" borderId="4" xfId="0" applyFont="1" applyBorder="1" applyAlignment="1">
      <alignment horizontal="right" vertical="center"/>
    </xf>
    <xf numFmtId="0" fontId="33" fillId="0" borderId="13" xfId="0" applyFont="1" applyBorder="1" applyAlignment="1">
      <alignment horizontal="right" vertical="center"/>
    </xf>
    <xf numFmtId="0" fontId="33" fillId="0" borderId="14" xfId="0" quotePrefix="1" applyFont="1" applyBorder="1" applyAlignment="1">
      <alignment horizontal="center" vertical="center"/>
    </xf>
    <xf numFmtId="0" fontId="33" fillId="0" borderId="13" xfId="0" quotePrefix="1" applyFont="1" applyBorder="1" applyAlignment="1">
      <alignment horizontal="center" vertical="center"/>
    </xf>
    <xf numFmtId="0" fontId="33" fillId="0" borderId="12" xfId="0" quotePrefix="1" applyFont="1" applyBorder="1" applyAlignment="1">
      <alignment horizontal="center" vertical="center"/>
    </xf>
    <xf numFmtId="0" fontId="38" fillId="0" borderId="0" xfId="0" applyFont="1" applyFill="1" applyBorder="1" applyAlignment="1">
      <alignment horizontal="right" vertical="center"/>
    </xf>
    <xf numFmtId="169" fontId="37" fillId="0" borderId="11" xfId="0" applyNumberFormat="1" applyFont="1" applyBorder="1" applyAlignment="1">
      <alignment horizontal="center" vertical="center"/>
    </xf>
    <xf numFmtId="169" fontId="39" fillId="0" borderId="11" xfId="0" applyNumberFormat="1" applyFont="1" applyFill="1" applyBorder="1" applyAlignment="1">
      <alignment horizontal="right" vertical="center"/>
    </xf>
    <xf numFmtId="169" fontId="37" fillId="0" borderId="0" xfId="0" applyNumberFormat="1" applyFont="1" applyBorder="1" applyAlignment="1">
      <alignment horizontal="center" vertical="center"/>
    </xf>
    <xf numFmtId="1" fontId="4" fillId="0" borderId="0" xfId="1" applyNumberFormat="1" applyFont="1" applyAlignment="1">
      <alignment horizontal="center"/>
    </xf>
    <xf numFmtId="41" fontId="0" fillId="0" borderId="0" xfId="1" applyFont="1"/>
    <xf numFmtId="0" fontId="34" fillId="0" borderId="0" xfId="0" applyFont="1" applyAlignment="1">
      <alignment horizontal="center" vertical="center" wrapText="1"/>
    </xf>
    <xf numFmtId="0" fontId="34" fillId="0" borderId="0" xfId="0" applyFont="1" applyAlignment="1">
      <alignment vertical="center"/>
    </xf>
    <xf numFmtId="41" fontId="0" fillId="0" borderId="0" xfId="1" applyFont="1" applyAlignment="1">
      <alignment vertical="center"/>
    </xf>
    <xf numFmtId="14" fontId="5" fillId="0" borderId="0" xfId="1" applyNumberFormat="1" applyFont="1" applyAlignment="1">
      <alignment horizontal="center" vertical="center"/>
    </xf>
    <xf numFmtId="41" fontId="3" fillId="0" borderId="0" xfId="1" applyFont="1" applyAlignment="1">
      <alignment horizontal="right" vertical="center"/>
    </xf>
    <xf numFmtId="41" fontId="3" fillId="0" borderId="0" xfId="1" applyFont="1" applyAlignment="1">
      <alignment horizontal="right" vertical="center" readingOrder="2"/>
    </xf>
    <xf numFmtId="41" fontId="3" fillId="0" borderId="1" xfId="1" applyFont="1" applyBorder="1" applyAlignment="1">
      <alignment horizontal="right" vertical="center"/>
    </xf>
    <xf numFmtId="1" fontId="4" fillId="0" borderId="1" xfId="1" applyNumberFormat="1" applyFont="1" applyBorder="1" applyAlignment="1">
      <alignment horizontal="left" vertical="center"/>
    </xf>
    <xf numFmtId="41" fontId="1" fillId="0" borderId="2" xfId="1" applyFont="1" applyBorder="1" applyAlignment="1">
      <alignment horizontal="center" vertical="center" readingOrder="2"/>
    </xf>
    <xf numFmtId="41" fontId="3" fillId="0" borderId="3" xfId="1" applyFont="1" applyBorder="1" applyAlignment="1">
      <alignment horizontal="right" vertical="center" readingOrder="2"/>
    </xf>
    <xf numFmtId="41" fontId="4" fillId="0" borderId="13" xfId="1" applyFont="1" applyBorder="1" applyAlignment="1">
      <alignment horizontal="center" vertical="center"/>
    </xf>
    <xf numFmtId="41" fontId="4" fillId="0" borderId="12" xfId="1" applyFont="1" applyBorder="1" applyAlignment="1">
      <alignment horizontal="center" vertical="center"/>
    </xf>
    <xf numFmtId="174" fontId="10" fillId="0" borderId="6" xfId="1" applyNumberFormat="1" applyFont="1" applyBorder="1" applyAlignment="1">
      <alignment horizontal="center" readingOrder="2"/>
    </xf>
    <xf numFmtId="41" fontId="5" fillId="0" borderId="7" xfId="1" applyFont="1" applyBorder="1" applyAlignment="1">
      <alignment horizontal="center" vertical="center" readingOrder="2"/>
    </xf>
    <xf numFmtId="41" fontId="1" fillId="0" borderId="2" xfId="1" applyFont="1" applyBorder="1" applyAlignment="1">
      <alignment horizontal="center" vertical="center"/>
    </xf>
    <xf numFmtId="41" fontId="1" fillId="0" borderId="2" xfId="1" applyFont="1" applyBorder="1" applyAlignment="1">
      <alignment horizontal="center" vertical="center" readingOrder="2"/>
    </xf>
    <xf numFmtId="0" fontId="1" fillId="0" borderId="6" xfId="1" applyNumberFormat="1" applyFont="1" applyBorder="1" applyAlignment="1">
      <alignment horizontal="center" vertical="center" readingOrder="2"/>
    </xf>
    <xf numFmtId="41" fontId="3" fillId="0" borderId="7" xfId="1" applyFont="1" applyBorder="1" applyAlignment="1">
      <alignment horizontal="right" vertical="center" readingOrder="2"/>
    </xf>
    <xf numFmtId="41" fontId="1" fillId="0" borderId="15" xfId="1" applyFont="1" applyBorder="1" applyAlignment="1">
      <alignment horizontal="center" vertical="center"/>
    </xf>
    <xf numFmtId="41" fontId="1" fillId="0" borderId="15" xfId="1" applyFont="1" applyBorder="1" applyAlignment="1">
      <alignment horizontal="center" vertical="center" readingOrder="2"/>
    </xf>
    <xf numFmtId="174" fontId="3" fillId="0" borderId="2" xfId="1" applyNumberFormat="1" applyFont="1" applyBorder="1" applyAlignment="1">
      <alignment horizontal="right" vertical="center"/>
    </xf>
    <xf numFmtId="1" fontId="9" fillId="0" borderId="3" xfId="1" applyNumberFormat="1" applyFont="1" applyBorder="1" applyAlignment="1">
      <alignment horizontal="right" vertical="center" readingOrder="2"/>
    </xf>
    <xf numFmtId="174" fontId="3" fillId="0" borderId="3" xfId="1" applyNumberFormat="1" applyFont="1" applyBorder="1" applyAlignment="1">
      <alignment horizontal="right" vertical="center"/>
    </xf>
    <xf numFmtId="169" fontId="7" fillId="0" borderId="6" xfId="1" applyNumberFormat="1" applyFont="1" applyBorder="1" applyAlignment="1">
      <alignment horizontal="right" vertical="center"/>
    </xf>
    <xf numFmtId="41" fontId="8" fillId="0" borderId="7" xfId="1" applyFont="1" applyBorder="1" applyAlignment="1">
      <alignment horizontal="right" vertical="center" readingOrder="2"/>
    </xf>
    <xf numFmtId="169" fontId="7" fillId="0" borderId="11" xfId="1" applyNumberFormat="1" applyFont="1" applyBorder="1" applyAlignment="1">
      <alignment horizontal="right" vertical="center"/>
    </xf>
    <xf numFmtId="1" fontId="1" fillId="0" borderId="3" xfId="1" applyNumberFormat="1" applyFont="1" applyBorder="1" applyAlignment="1">
      <alignment horizontal="center" vertical="center" readingOrder="2"/>
    </xf>
    <xf numFmtId="0" fontId="18" fillId="0" borderId="6" xfId="1" applyNumberFormat="1" applyFont="1" applyBorder="1" applyAlignment="1">
      <alignment horizontal="right" vertical="center" readingOrder="2"/>
    </xf>
    <xf numFmtId="0" fontId="0" fillId="0" borderId="0" xfId="1" applyNumberFormat="1" applyFont="1" applyAlignment="1">
      <alignment vertical="center"/>
    </xf>
    <xf numFmtId="174" fontId="10" fillId="0" borderId="2" xfId="1" applyNumberFormat="1" applyFont="1" applyBorder="1" applyAlignment="1">
      <alignment horizontal="right" vertical="center"/>
    </xf>
    <xf numFmtId="174" fontId="10" fillId="0" borderId="8" xfId="1" applyNumberFormat="1" applyFont="1" applyBorder="1" applyAlignment="1">
      <alignment horizontal="right" vertical="center"/>
    </xf>
    <xf numFmtId="1" fontId="1" fillId="0" borderId="12" xfId="1" applyNumberFormat="1" applyFont="1" applyBorder="1" applyAlignment="1">
      <alignment horizontal="center" vertical="center" readingOrder="2"/>
    </xf>
    <xf numFmtId="41" fontId="3" fillId="0" borderId="11" xfId="1" applyFont="1" applyBorder="1" applyAlignment="1">
      <alignment horizontal="center"/>
    </xf>
    <xf numFmtId="41" fontId="26" fillId="0" borderId="14" xfId="1" applyFont="1" applyBorder="1" applyAlignment="1">
      <alignment horizontal="right" readingOrder="2"/>
    </xf>
    <xf numFmtId="169" fontId="7" fillId="0" borderId="11" xfId="1" applyNumberFormat="1" applyFont="1" applyFill="1" applyBorder="1" applyAlignment="1">
      <alignment horizontal="right" vertical="center"/>
    </xf>
    <xf numFmtId="41" fontId="3" fillId="0" borderId="0" xfId="1" applyFont="1" applyBorder="1" applyAlignment="1">
      <alignment horizontal="center"/>
    </xf>
    <xf numFmtId="41" fontId="26" fillId="0" borderId="0" xfId="1" applyFont="1" applyBorder="1" applyAlignment="1">
      <alignment horizontal="right" readingOrder="2"/>
    </xf>
    <xf numFmtId="169" fontId="7" fillId="0" borderId="0" xfId="1" applyNumberFormat="1" applyFont="1" applyBorder="1" applyAlignment="1">
      <alignment horizontal="right" vertical="center"/>
    </xf>
    <xf numFmtId="41" fontId="3" fillId="0" borderId="0" xfId="1" applyFont="1" applyAlignment="1">
      <alignment horizontal="right"/>
    </xf>
    <xf numFmtId="41" fontId="3" fillId="0" borderId="0" xfId="1" applyFont="1" applyAlignment="1">
      <alignment horizontal="center" readingOrder="2"/>
    </xf>
    <xf numFmtId="41" fontId="3" fillId="0" borderId="0" xfId="1" applyFont="1" applyAlignment="1">
      <alignment horizontal="right" readingOrder="2"/>
    </xf>
    <xf numFmtId="41" fontId="0" fillId="0" borderId="0" xfId="1" applyFont="1" applyAlignment="1">
      <alignment readingOrder="2"/>
    </xf>
    <xf numFmtId="169" fontId="37" fillId="0" borderId="6" xfId="0" applyNumberFormat="1" applyFont="1" applyBorder="1" applyAlignment="1">
      <alignment horizontal="right" vertical="top"/>
    </xf>
    <xf numFmtId="169" fontId="7" fillId="0" borderId="6" xfId="0" applyNumberFormat="1" applyFont="1" applyBorder="1" applyAlignment="1">
      <alignment horizontal="center" vertical="top"/>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7"/>
  <sheetViews>
    <sheetView rightToLeft="1" tabSelected="1" workbookViewId="0">
      <selection activeCell="K12" sqref="K12"/>
    </sheetView>
  </sheetViews>
  <sheetFormatPr defaultRowHeight="12.75"/>
  <cols>
    <col min="1" max="1" width="8.85546875" customWidth="1"/>
    <col min="2" max="2" width="9" customWidth="1"/>
    <col min="3" max="3" width="5.28515625" customWidth="1"/>
    <col min="4" max="4" width="35.7109375" customWidth="1"/>
    <col min="5" max="5" width="8.85546875" customWidth="1"/>
    <col min="6" max="6" width="10.42578125" customWidth="1"/>
    <col min="7" max="7" width="9.5703125" bestFit="1" customWidth="1"/>
    <col min="8" max="8" width="9.5703125" customWidth="1"/>
  </cols>
  <sheetData>
    <row r="1" spans="1:8" ht="23.25">
      <c r="A1" s="1" t="s">
        <v>0</v>
      </c>
      <c r="B1" s="1"/>
      <c r="C1" s="1"/>
      <c r="D1" s="1"/>
      <c r="E1" s="1"/>
      <c r="F1" s="1"/>
      <c r="G1" s="1"/>
      <c r="H1" s="1"/>
    </row>
    <row r="2" spans="1:8" ht="30">
      <c r="A2" s="2" t="s">
        <v>1</v>
      </c>
      <c r="B2" s="3"/>
      <c r="C2" s="3"/>
      <c r="D2" s="3"/>
      <c r="E2" s="3"/>
      <c r="F2" s="3"/>
      <c r="G2" s="3"/>
      <c r="H2" s="3"/>
    </row>
    <row r="3" spans="1:8" ht="21.75">
      <c r="A3" s="4"/>
      <c r="B3" s="4"/>
      <c r="C3" s="5"/>
      <c r="D3" s="4"/>
      <c r="E3" s="4"/>
      <c r="F3" s="4"/>
      <c r="G3" s="4"/>
      <c r="H3" s="6" t="s">
        <v>2</v>
      </c>
    </row>
    <row r="4" spans="1:8" ht="21.75">
      <c r="A4" s="7" t="s">
        <v>3</v>
      </c>
      <c r="B4" s="8"/>
      <c r="C4" s="9"/>
      <c r="D4" s="10"/>
      <c r="E4" s="7" t="s">
        <v>4</v>
      </c>
      <c r="F4" s="11"/>
      <c r="G4" s="11"/>
      <c r="H4" s="8"/>
    </row>
    <row r="5" spans="1:8" ht="26.25">
      <c r="A5" s="12" t="s">
        <v>5</v>
      </c>
      <c r="B5" s="13"/>
      <c r="C5" s="14" t="s">
        <v>6</v>
      </c>
      <c r="D5" s="3"/>
      <c r="E5" s="15" t="s">
        <v>7</v>
      </c>
      <c r="F5" s="16"/>
      <c r="G5" s="15" t="s">
        <v>8</v>
      </c>
      <c r="H5" s="16"/>
    </row>
    <row r="6" spans="1:8" ht="21.75">
      <c r="A6" s="17">
        <v>2011</v>
      </c>
      <c r="B6" s="18"/>
      <c r="C6" s="19"/>
      <c r="D6" s="4"/>
      <c r="E6" s="20"/>
      <c r="F6" s="21"/>
      <c r="G6" s="20"/>
      <c r="H6" s="21"/>
    </row>
    <row r="7" spans="1:8" ht="26.25">
      <c r="A7" s="22"/>
      <c r="B7" s="23"/>
      <c r="C7" s="24" t="s">
        <v>9</v>
      </c>
      <c r="D7" s="25" t="s">
        <v>10</v>
      </c>
      <c r="E7" s="26"/>
      <c r="F7" s="23"/>
      <c r="G7" s="23"/>
      <c r="H7" s="23"/>
    </row>
    <row r="8" spans="1:8" ht="23.25">
      <c r="A8" s="27">
        <v>7798.4</v>
      </c>
      <c r="B8" s="28"/>
      <c r="C8" s="29" t="s">
        <v>11</v>
      </c>
      <c r="D8" s="30" t="s">
        <v>12</v>
      </c>
      <c r="E8" s="27">
        <v>6100</v>
      </c>
      <c r="F8" s="28"/>
      <c r="G8" s="28">
        <v>9831.2999999999993</v>
      </c>
      <c r="H8" s="28"/>
    </row>
    <row r="9" spans="1:8" ht="23.25">
      <c r="A9" s="27">
        <v>1172.9000000000001</v>
      </c>
      <c r="B9" s="28"/>
      <c r="C9" s="29" t="s">
        <v>13</v>
      </c>
      <c r="D9" s="30" t="s">
        <v>14</v>
      </c>
      <c r="E9" s="27">
        <v>1100</v>
      </c>
      <c r="F9" s="28"/>
      <c r="G9" s="28">
        <v>1583.7</v>
      </c>
      <c r="H9" s="28"/>
    </row>
    <row r="10" spans="1:8" ht="23.25">
      <c r="A10" s="27">
        <v>1596.5</v>
      </c>
      <c r="B10" s="28"/>
      <c r="C10" s="29" t="s">
        <v>15</v>
      </c>
      <c r="D10" s="31" t="s">
        <v>16</v>
      </c>
      <c r="E10" s="27">
        <v>1570</v>
      </c>
      <c r="F10" s="28"/>
      <c r="G10" s="28">
        <v>2033.7</v>
      </c>
      <c r="H10" s="28"/>
    </row>
    <row r="11" spans="1:8" ht="23.25">
      <c r="A11" s="27">
        <v>17.600000000000001</v>
      </c>
      <c r="B11" s="28"/>
      <c r="C11" s="29" t="s">
        <v>17</v>
      </c>
      <c r="D11" s="31" t="s">
        <v>18</v>
      </c>
      <c r="E11" s="27">
        <v>23</v>
      </c>
      <c r="F11" s="28"/>
      <c r="G11" s="28">
        <v>13</v>
      </c>
      <c r="H11" s="28"/>
    </row>
    <row r="12" spans="1:8" ht="23.25">
      <c r="A12" s="27">
        <v>39.299999999999997</v>
      </c>
      <c r="B12" s="28"/>
      <c r="C12" s="32" t="s">
        <v>19</v>
      </c>
      <c r="D12" s="30" t="s">
        <v>20</v>
      </c>
      <c r="E12" s="27">
        <v>7</v>
      </c>
      <c r="F12" s="28"/>
      <c r="G12" s="28">
        <v>12.8</v>
      </c>
      <c r="H12" s="28"/>
    </row>
    <row r="13" spans="1:8" ht="23.25">
      <c r="A13" s="33"/>
      <c r="B13" s="34">
        <f>SUM(A8:A12)</f>
        <v>10624.699999999999</v>
      </c>
      <c r="C13" s="35" t="s">
        <v>21</v>
      </c>
      <c r="D13" s="36" t="s">
        <v>22</v>
      </c>
      <c r="E13" s="33"/>
      <c r="F13" s="34">
        <f>SUM(E8:E12)</f>
        <v>8800</v>
      </c>
      <c r="G13" s="34"/>
      <c r="H13" s="34">
        <f>SUM(G8:G12)</f>
        <v>13474.5</v>
      </c>
    </row>
    <row r="14" spans="1:8" ht="26.25">
      <c r="A14" s="37"/>
      <c r="B14" s="38"/>
      <c r="C14" s="24" t="s">
        <v>23</v>
      </c>
      <c r="D14" s="39" t="s">
        <v>24</v>
      </c>
      <c r="E14" s="40"/>
      <c r="F14" s="38"/>
      <c r="G14" s="38"/>
      <c r="H14" s="38"/>
    </row>
    <row r="15" spans="1:8" ht="23.25">
      <c r="A15" s="40"/>
      <c r="B15" s="38"/>
      <c r="C15" s="41" t="s">
        <v>25</v>
      </c>
      <c r="D15" s="42" t="s">
        <v>26</v>
      </c>
      <c r="E15" s="40"/>
      <c r="F15" s="38"/>
      <c r="G15" s="38"/>
      <c r="H15" s="38"/>
    </row>
    <row r="16" spans="1:8" ht="23.25">
      <c r="A16" s="27">
        <f>2562.9+0.8</f>
        <v>2563.7000000000003</v>
      </c>
      <c r="B16" s="38"/>
      <c r="C16" s="29" t="s">
        <v>27</v>
      </c>
      <c r="D16" s="30" t="s">
        <v>28</v>
      </c>
      <c r="E16" s="27">
        <v>2585</v>
      </c>
      <c r="F16" s="28"/>
      <c r="G16" s="28">
        <v>4742.5</v>
      </c>
      <c r="H16" s="38"/>
    </row>
    <row r="17" spans="1:8" ht="23.25">
      <c r="A17" s="27">
        <v>3186.9</v>
      </c>
      <c r="B17" s="38"/>
      <c r="C17" s="29" t="s">
        <v>29</v>
      </c>
      <c r="D17" s="30" t="s">
        <v>30</v>
      </c>
      <c r="E17" s="27">
        <v>3475</v>
      </c>
      <c r="F17" s="28"/>
      <c r="G17" s="27">
        <v>3503.3</v>
      </c>
      <c r="H17" s="38"/>
    </row>
    <row r="18" spans="1:8" ht="23.25">
      <c r="A18" s="27">
        <v>235</v>
      </c>
      <c r="B18" s="38"/>
      <c r="C18" s="29" t="s">
        <v>31</v>
      </c>
      <c r="D18" s="30" t="s">
        <v>32</v>
      </c>
      <c r="E18" s="27">
        <v>250</v>
      </c>
      <c r="F18" s="28"/>
      <c r="G18" s="28">
        <v>392.7</v>
      </c>
      <c r="H18" s="38"/>
    </row>
    <row r="19" spans="1:8" ht="23.25">
      <c r="A19" s="27">
        <v>80.099999999999994</v>
      </c>
      <c r="B19" s="38"/>
      <c r="C19" s="29" t="s">
        <v>33</v>
      </c>
      <c r="D19" s="30" t="s">
        <v>34</v>
      </c>
      <c r="E19" s="27">
        <v>90</v>
      </c>
      <c r="F19" s="28"/>
      <c r="G19" s="27">
        <v>88.9</v>
      </c>
      <c r="H19" s="38"/>
    </row>
    <row r="20" spans="1:8" ht="23.25">
      <c r="A20" s="43">
        <v>38.1</v>
      </c>
      <c r="B20" s="44"/>
      <c r="C20" s="32" t="s">
        <v>35</v>
      </c>
      <c r="D20" s="45" t="s">
        <v>36</v>
      </c>
      <c r="E20" s="43">
        <v>45</v>
      </c>
      <c r="F20" s="46"/>
      <c r="G20" s="43">
        <v>45.3</v>
      </c>
      <c r="H20" s="44"/>
    </row>
    <row r="21" spans="1:8" ht="23.25">
      <c r="A21" s="47"/>
      <c r="B21" s="33">
        <f>SUM(A16:A20)</f>
        <v>6103.8000000000011</v>
      </c>
      <c r="C21" s="35" t="s">
        <v>37</v>
      </c>
      <c r="D21" s="48" t="s">
        <v>38</v>
      </c>
      <c r="E21" s="33"/>
      <c r="F21" s="33">
        <f>SUM(E16:E20)</f>
        <v>6445</v>
      </c>
      <c r="G21" s="33"/>
      <c r="H21" s="33">
        <f>SUM(G16:G20)</f>
        <v>8772.6999999999989</v>
      </c>
    </row>
    <row r="22" spans="1:8" ht="23.25">
      <c r="A22" s="40"/>
      <c r="B22" s="38"/>
      <c r="C22" s="41" t="s">
        <v>39</v>
      </c>
      <c r="D22" s="42" t="s">
        <v>40</v>
      </c>
      <c r="E22" s="40"/>
      <c r="F22" s="38"/>
      <c r="G22" s="38"/>
      <c r="H22" s="38"/>
    </row>
    <row r="23" spans="1:8" ht="23.25">
      <c r="A23" s="40"/>
      <c r="B23" s="38"/>
      <c r="C23" s="29" t="s">
        <v>41</v>
      </c>
      <c r="D23" s="30" t="s">
        <v>42</v>
      </c>
      <c r="E23" s="40"/>
      <c r="F23" s="38"/>
      <c r="G23" s="38"/>
      <c r="H23" s="38"/>
    </row>
    <row r="24" spans="1:8" ht="23.25">
      <c r="A24" s="27">
        <v>1871.9</v>
      </c>
      <c r="B24" s="38"/>
      <c r="C24" s="49"/>
      <c r="D24" s="30" t="s">
        <v>43</v>
      </c>
      <c r="E24" s="27">
        <v>1400</v>
      </c>
      <c r="F24" s="38"/>
      <c r="G24" s="27">
        <v>1650.3</v>
      </c>
      <c r="H24" s="38"/>
    </row>
    <row r="25" spans="1:8" ht="23.25">
      <c r="A25" s="27"/>
      <c r="B25" s="38"/>
      <c r="C25" s="29" t="s">
        <v>44</v>
      </c>
      <c r="D25" s="30" t="s">
        <v>45</v>
      </c>
      <c r="E25" s="27"/>
      <c r="F25" s="38"/>
      <c r="G25" s="28"/>
      <c r="H25" s="38"/>
    </row>
    <row r="26" spans="1:8" ht="23.25">
      <c r="A26" s="27">
        <v>53.9</v>
      </c>
      <c r="B26" s="38"/>
      <c r="C26" s="49"/>
      <c r="D26" s="30" t="s">
        <v>46</v>
      </c>
      <c r="E26" s="27">
        <v>25</v>
      </c>
      <c r="F26" s="38"/>
      <c r="G26" s="28">
        <v>58.2</v>
      </c>
      <c r="H26" s="38"/>
    </row>
    <row r="27" spans="1:8" ht="23.25">
      <c r="A27" s="27">
        <v>624.29999999999995</v>
      </c>
      <c r="B27" s="38"/>
      <c r="C27" s="29" t="s">
        <v>47</v>
      </c>
      <c r="D27" s="30" t="s">
        <v>32</v>
      </c>
      <c r="E27" s="27">
        <v>650</v>
      </c>
      <c r="F27" s="38"/>
      <c r="G27" s="28">
        <v>659.9</v>
      </c>
      <c r="H27" s="38"/>
    </row>
    <row r="28" spans="1:8" ht="23.25">
      <c r="A28" s="27">
        <v>409.4</v>
      </c>
      <c r="B28" s="38"/>
      <c r="C28" s="32" t="s">
        <v>48</v>
      </c>
      <c r="D28" s="50" t="s">
        <v>34</v>
      </c>
      <c r="E28" s="28">
        <v>635</v>
      </c>
      <c r="F28" s="38"/>
      <c r="G28" s="28">
        <v>518.1</v>
      </c>
      <c r="H28" s="38"/>
    </row>
    <row r="29" spans="1:8" ht="23.25">
      <c r="A29" s="47"/>
      <c r="B29" s="33">
        <f>SUM(A24:A28)</f>
        <v>2959.5000000000005</v>
      </c>
      <c r="C29" s="35" t="s">
        <v>49</v>
      </c>
      <c r="D29" s="48" t="s">
        <v>50</v>
      </c>
      <c r="E29" s="47"/>
      <c r="F29" s="33">
        <f>SUM(E24:E28)</f>
        <v>2710</v>
      </c>
      <c r="G29" s="47"/>
      <c r="H29" s="33">
        <f>SUM(G24:G28)</f>
        <v>2886.5</v>
      </c>
    </row>
    <row r="30" spans="1:8" ht="23.25">
      <c r="A30" s="40"/>
      <c r="B30" s="38"/>
      <c r="C30" s="41" t="s">
        <v>51</v>
      </c>
      <c r="D30" s="42" t="s">
        <v>52</v>
      </c>
      <c r="E30" s="40"/>
      <c r="F30" s="38"/>
      <c r="G30" s="38"/>
      <c r="H30" s="38"/>
    </row>
    <row r="31" spans="1:8" ht="23.25">
      <c r="A31" s="27">
        <f>12.4+6.2</f>
        <v>18.600000000000001</v>
      </c>
      <c r="B31" s="38"/>
      <c r="C31" s="29" t="s">
        <v>53</v>
      </c>
      <c r="D31" s="30" t="s">
        <v>54</v>
      </c>
      <c r="E31" s="27">
        <v>25</v>
      </c>
      <c r="F31" s="28"/>
      <c r="G31" s="28">
        <v>24.6</v>
      </c>
      <c r="H31" s="28"/>
    </row>
    <row r="32" spans="1:8" ht="23.25">
      <c r="A32" s="27">
        <v>528.29999999999995</v>
      </c>
      <c r="B32" s="38"/>
      <c r="C32" s="29" t="s">
        <v>55</v>
      </c>
      <c r="D32" s="30" t="s">
        <v>56</v>
      </c>
      <c r="E32" s="27">
        <v>590</v>
      </c>
      <c r="F32" s="28"/>
      <c r="G32" s="28">
        <v>611</v>
      </c>
      <c r="H32" s="28"/>
    </row>
    <row r="33" spans="1:8" ht="23.25">
      <c r="A33" s="27">
        <v>172.1</v>
      </c>
      <c r="B33" s="40"/>
      <c r="C33" s="51" t="s">
        <v>57</v>
      </c>
      <c r="D33" s="30" t="s">
        <v>58</v>
      </c>
      <c r="E33" s="27">
        <v>230</v>
      </c>
      <c r="F33" s="28"/>
      <c r="G33" s="28">
        <v>252.6</v>
      </c>
      <c r="H33" s="28"/>
    </row>
    <row r="34" spans="1:8" ht="23.25">
      <c r="A34" s="27">
        <v>955.6</v>
      </c>
      <c r="B34" s="40"/>
      <c r="C34" s="51" t="s">
        <v>59</v>
      </c>
      <c r="D34" s="30" t="s">
        <v>60</v>
      </c>
      <c r="E34" s="52" t="s">
        <v>61</v>
      </c>
      <c r="F34" s="28"/>
      <c r="G34" s="28">
        <v>1007.7</v>
      </c>
      <c r="H34" s="28"/>
    </row>
    <row r="35" spans="1:8" ht="23.25">
      <c r="A35" s="47"/>
      <c r="B35" s="34">
        <f>SUM(A31:A34)</f>
        <v>1674.6</v>
      </c>
      <c r="C35" s="35" t="s">
        <v>62</v>
      </c>
      <c r="D35" s="53" t="s">
        <v>63</v>
      </c>
      <c r="E35" s="33"/>
      <c r="F35" s="34">
        <f>SUM(E31:E34)</f>
        <v>845</v>
      </c>
      <c r="G35" s="34"/>
      <c r="H35" s="34">
        <f>SUM(G31:G34)</f>
        <v>1895.9</v>
      </c>
    </row>
    <row r="36" spans="1:8" ht="23.25">
      <c r="A36" s="54"/>
      <c r="B36" s="55"/>
      <c r="C36" s="10"/>
      <c r="D36" s="56"/>
      <c r="E36" s="54"/>
      <c r="F36" s="55"/>
      <c r="G36" s="54"/>
      <c r="H36" s="57"/>
    </row>
    <row r="37" spans="1:8">
      <c r="D37" s="58" t="s">
        <v>64</v>
      </c>
    </row>
    <row r="39" spans="1:8" ht="23.25">
      <c r="A39" s="59" t="s">
        <v>65</v>
      </c>
      <c r="B39" s="59"/>
      <c r="C39" s="59"/>
      <c r="D39" s="59"/>
      <c r="E39" s="59"/>
      <c r="F39" s="59"/>
      <c r="G39" s="59"/>
      <c r="H39" s="59"/>
    </row>
    <row r="40" spans="1:8" ht="30">
      <c r="A40" s="60" t="s">
        <v>66</v>
      </c>
      <c r="B40" s="61"/>
      <c r="C40" s="61"/>
      <c r="D40" s="61"/>
      <c r="E40" s="61"/>
      <c r="F40" s="61"/>
      <c r="G40" s="61"/>
      <c r="H40" s="61"/>
    </row>
    <row r="41" spans="1:8" ht="30">
      <c r="A41" s="2"/>
      <c r="B41" s="61"/>
      <c r="C41" s="62"/>
      <c r="D41" s="61"/>
      <c r="E41" s="61"/>
      <c r="F41" s="61"/>
      <c r="G41" s="61"/>
      <c r="H41" s="6" t="s">
        <v>2</v>
      </c>
    </row>
    <row r="42" spans="1:8" ht="21.75">
      <c r="A42" s="7" t="s">
        <v>3</v>
      </c>
      <c r="B42" s="8"/>
      <c r="C42" s="63"/>
      <c r="D42" s="64"/>
      <c r="E42" s="7" t="s">
        <v>4</v>
      </c>
      <c r="F42" s="11"/>
      <c r="G42" s="11"/>
      <c r="H42" s="65"/>
    </row>
    <row r="43" spans="1:8" ht="26.25">
      <c r="A43" s="12" t="s">
        <v>5</v>
      </c>
      <c r="B43" s="13"/>
      <c r="C43" s="14" t="s">
        <v>6</v>
      </c>
      <c r="D43" s="13"/>
      <c r="E43" s="15" t="s">
        <v>7</v>
      </c>
      <c r="F43" s="16"/>
      <c r="G43" s="15" t="s">
        <v>8</v>
      </c>
      <c r="H43" s="16"/>
    </row>
    <row r="44" spans="1:8" ht="21.75">
      <c r="A44" s="17">
        <v>2011</v>
      </c>
      <c r="B44" s="18"/>
      <c r="C44" s="19"/>
      <c r="D44" s="66"/>
      <c r="E44" s="20"/>
      <c r="F44" s="21"/>
      <c r="G44" s="20"/>
      <c r="H44" s="21"/>
    </row>
    <row r="45" spans="1:8" ht="23.25">
      <c r="A45" s="47"/>
      <c r="B45" s="27">
        <f>B21+B29+B35</f>
        <v>10737.900000000001</v>
      </c>
      <c r="C45" s="35" t="s">
        <v>67</v>
      </c>
      <c r="D45" s="53" t="s">
        <v>68</v>
      </c>
      <c r="E45" s="47"/>
      <c r="F45" s="33">
        <f>F21+F29+F35</f>
        <v>10000</v>
      </c>
      <c r="G45" s="67"/>
      <c r="H45" s="33">
        <f>H21+H29+H35</f>
        <v>13555.099999999999</v>
      </c>
    </row>
    <row r="46" spans="1:8" ht="23.25">
      <c r="A46" s="47"/>
      <c r="B46" s="68">
        <f>SUM(B13-B45)</f>
        <v>-113.20000000000255</v>
      </c>
      <c r="C46" s="69" t="s">
        <v>69</v>
      </c>
      <c r="D46" s="69" t="s">
        <v>70</v>
      </c>
      <c r="E46" s="47"/>
      <c r="F46" s="70">
        <f>SUM(F13-F45)</f>
        <v>-1200</v>
      </c>
      <c r="G46" s="33"/>
      <c r="H46" s="70">
        <f>SUM(H13-H45)</f>
        <v>-80.599999999998545</v>
      </c>
    </row>
    <row r="47" spans="1:8" ht="26.25">
      <c r="A47" s="40"/>
      <c r="B47" s="40"/>
      <c r="C47" s="24" t="s">
        <v>71</v>
      </c>
      <c r="D47" s="39" t="s">
        <v>72</v>
      </c>
      <c r="E47" s="40"/>
      <c r="F47" s="38"/>
      <c r="G47" s="38"/>
      <c r="H47" s="40"/>
    </row>
    <row r="48" spans="1:8" ht="23.25">
      <c r="A48" s="71"/>
      <c r="B48" s="72">
        <v>-55.7</v>
      </c>
      <c r="C48" s="29" t="s">
        <v>73</v>
      </c>
      <c r="D48" s="30" t="s">
        <v>74</v>
      </c>
      <c r="E48" s="73" t="s">
        <v>61</v>
      </c>
      <c r="F48" s="71"/>
      <c r="G48" s="38"/>
      <c r="H48" s="74">
        <v>-32.700000000000003</v>
      </c>
    </row>
    <row r="49" spans="1:8" ht="23.25">
      <c r="A49" s="71"/>
      <c r="B49" s="40"/>
      <c r="C49" s="29" t="s">
        <v>75</v>
      </c>
      <c r="D49" s="30" t="s">
        <v>76</v>
      </c>
      <c r="E49" s="71"/>
      <c r="F49" s="75"/>
      <c r="G49" s="75"/>
      <c r="H49" s="71"/>
    </row>
    <row r="50" spans="1:8" ht="23.25">
      <c r="A50" s="27">
        <v>8.3000000000000007</v>
      </c>
      <c r="B50" s="40"/>
      <c r="C50" s="49"/>
      <c r="D50" s="30" t="s">
        <v>77</v>
      </c>
      <c r="E50" s="27">
        <v>150</v>
      </c>
      <c r="F50" s="75"/>
      <c r="G50" s="27">
        <v>29.1</v>
      </c>
      <c r="H50" s="71"/>
    </row>
    <row r="51" spans="1:8" ht="23.25">
      <c r="A51" s="70">
        <v>-47.2</v>
      </c>
      <c r="B51" s="40"/>
      <c r="C51" s="9"/>
      <c r="D51" s="30" t="s">
        <v>78</v>
      </c>
      <c r="E51" s="76">
        <v>-50</v>
      </c>
      <c r="F51" s="71"/>
      <c r="G51" s="70">
        <v>-65.8</v>
      </c>
      <c r="H51" s="71"/>
    </row>
    <row r="52" spans="1:8" ht="18">
      <c r="A52" s="71"/>
      <c r="B52" s="74">
        <f>SUM(A50:A51)</f>
        <v>-38.900000000000006</v>
      </c>
      <c r="C52" s="9"/>
      <c r="D52" s="77"/>
      <c r="E52" s="71"/>
      <c r="F52" s="27">
        <f>SUM(E50:E51)</f>
        <v>100</v>
      </c>
      <c r="G52" s="75"/>
      <c r="H52" s="74">
        <f>SUM(G50:G51)</f>
        <v>-36.699999999999996</v>
      </c>
    </row>
    <row r="53" spans="1:8" ht="23.25">
      <c r="A53" s="71"/>
      <c r="B53" s="40"/>
      <c r="C53" s="29" t="s">
        <v>79</v>
      </c>
      <c r="D53" s="30" t="s">
        <v>80</v>
      </c>
      <c r="E53" s="71"/>
      <c r="F53" s="27"/>
      <c r="G53" s="75"/>
      <c r="H53" s="71"/>
    </row>
    <row r="54" spans="1:8" ht="23.25">
      <c r="A54" s="40">
        <v>150</v>
      </c>
      <c r="B54" s="40"/>
      <c r="C54" s="78"/>
      <c r="D54" s="30" t="s">
        <v>77</v>
      </c>
      <c r="E54" s="27">
        <v>250</v>
      </c>
      <c r="F54" s="27"/>
      <c r="G54" s="27">
        <v>200</v>
      </c>
      <c r="H54" s="71"/>
    </row>
    <row r="55" spans="1:8" ht="23.25">
      <c r="A55" s="79" t="s">
        <v>61</v>
      </c>
      <c r="B55" s="40"/>
      <c r="C55" s="78"/>
      <c r="D55" s="30" t="s">
        <v>78</v>
      </c>
      <c r="E55" s="76">
        <v>-50</v>
      </c>
      <c r="F55" s="80"/>
      <c r="G55" s="76">
        <v>-50</v>
      </c>
      <c r="H55" s="71"/>
    </row>
    <row r="56" spans="1:8" ht="23.25">
      <c r="A56" s="71"/>
      <c r="B56" s="27">
        <f>SUM(A54:A55)</f>
        <v>150</v>
      </c>
      <c r="C56" s="78"/>
      <c r="D56" s="30"/>
      <c r="E56" s="71"/>
      <c r="F56" s="27">
        <f>SUM(E54:E55)</f>
        <v>200</v>
      </c>
      <c r="G56" s="75"/>
      <c r="H56" s="27">
        <f>SUM(G54:G55)</f>
        <v>150</v>
      </c>
    </row>
    <row r="57" spans="1:8" ht="23.25">
      <c r="A57" s="71"/>
      <c r="B57" s="81" t="s">
        <v>61</v>
      </c>
      <c r="C57" s="29" t="s">
        <v>81</v>
      </c>
      <c r="D57" s="50" t="s">
        <v>82</v>
      </c>
      <c r="E57" s="75"/>
      <c r="F57" s="27">
        <v>200</v>
      </c>
      <c r="G57" s="75"/>
      <c r="H57" s="73" t="s">
        <v>61</v>
      </c>
    </row>
    <row r="58" spans="1:8" ht="23.25">
      <c r="A58" s="82"/>
      <c r="B58" s="27">
        <v>57.8</v>
      </c>
      <c r="C58" s="29" t="s">
        <v>83</v>
      </c>
      <c r="D58" s="83" t="s">
        <v>84</v>
      </c>
      <c r="E58" s="71"/>
      <c r="F58" s="73" t="s">
        <v>61</v>
      </c>
      <c r="G58" s="84"/>
      <c r="H58" s="73" t="s">
        <v>61</v>
      </c>
    </row>
    <row r="59" spans="1:8" ht="23.25">
      <c r="A59" s="82"/>
      <c r="B59" s="27"/>
      <c r="C59" s="29" t="s">
        <v>85</v>
      </c>
      <c r="D59" s="83" t="s">
        <v>86</v>
      </c>
      <c r="E59" s="71"/>
      <c r="F59" s="27">
        <v>700</v>
      </c>
      <c r="G59" s="84"/>
      <c r="H59" s="73" t="s">
        <v>61</v>
      </c>
    </row>
    <row r="60" spans="1:8" ht="23.25">
      <c r="A60" s="37"/>
      <c r="B60" s="85"/>
      <c r="C60" s="86" t="s">
        <v>87</v>
      </c>
      <c r="D60" s="87" t="s">
        <v>88</v>
      </c>
      <c r="E60" s="37"/>
      <c r="F60" s="85"/>
      <c r="G60" s="37"/>
      <c r="H60" s="85"/>
    </row>
    <row r="61" spans="1:8" ht="23.25">
      <c r="A61" s="88"/>
      <c r="B61" s="43">
        <f>SUM(B48:B59)</f>
        <v>113.19999999999999</v>
      </c>
      <c r="C61" s="89"/>
      <c r="D61" s="90" t="s">
        <v>89</v>
      </c>
      <c r="E61" s="88"/>
      <c r="F61" s="43">
        <f>SUM(F47:F59)</f>
        <v>1200</v>
      </c>
      <c r="G61" s="44"/>
      <c r="H61" s="43">
        <f>SUM(H48:H59)</f>
        <v>80.599999999999994</v>
      </c>
    </row>
    <row r="62" spans="1:8">
      <c r="A62" s="4"/>
      <c r="B62" s="4"/>
      <c r="C62" s="4"/>
      <c r="D62" s="4"/>
      <c r="E62" s="4"/>
      <c r="F62" s="4"/>
      <c r="G62" s="4"/>
      <c r="H62" s="4"/>
    </row>
    <row r="63" spans="1:8">
      <c r="A63" s="4"/>
      <c r="B63" s="4"/>
      <c r="C63" s="4"/>
      <c r="D63" s="4"/>
      <c r="E63" s="4"/>
      <c r="F63" s="4"/>
      <c r="G63" s="4"/>
      <c r="H63" s="4"/>
    </row>
    <row r="64" spans="1:8">
      <c r="A64" s="4"/>
      <c r="B64" s="4"/>
      <c r="C64" s="4"/>
      <c r="D64" s="4"/>
      <c r="E64" s="4"/>
      <c r="F64" s="4"/>
      <c r="G64" s="4"/>
      <c r="H64" s="4"/>
    </row>
    <row r="65" spans="1:8">
      <c r="A65" s="4"/>
      <c r="B65" s="4"/>
      <c r="C65" s="4"/>
      <c r="D65" s="4"/>
      <c r="E65" s="4"/>
      <c r="F65" s="4"/>
      <c r="G65" s="4"/>
      <c r="H65" s="4"/>
    </row>
    <row r="66" spans="1:8">
      <c r="A66" s="4"/>
      <c r="B66" s="4"/>
      <c r="C66" s="4"/>
      <c r="D66" s="4"/>
      <c r="E66" s="4"/>
      <c r="F66" s="4"/>
      <c r="G66" s="4"/>
      <c r="H66" s="4"/>
    </row>
    <row r="67" spans="1:8">
      <c r="D67" s="58" t="s">
        <v>90</v>
      </c>
    </row>
  </sheetData>
  <mergeCells count="8">
    <mergeCell ref="A1:H1"/>
    <mergeCell ref="E5:F6"/>
    <mergeCell ref="G5:H6"/>
    <mergeCell ref="A6:B6"/>
    <mergeCell ref="A39:H39"/>
    <mergeCell ref="E43:F44"/>
    <mergeCell ref="G43:H44"/>
    <mergeCell ref="A44:B44"/>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D114"/>
  <sheetViews>
    <sheetView rightToLeft="1" topLeftCell="A22" workbookViewId="0">
      <selection activeCell="B15" sqref="B15"/>
    </sheetView>
  </sheetViews>
  <sheetFormatPr defaultRowHeight="12.75"/>
  <cols>
    <col min="1" max="1" width="14.7109375" customWidth="1"/>
    <col min="2" max="2" width="43.5703125" customWidth="1"/>
    <col min="3" max="4" width="14.7109375" customWidth="1"/>
  </cols>
  <sheetData>
    <row r="3" spans="1:4" s="57" customFormat="1" ht="15" customHeight="1">
      <c r="A3" s="1" t="s">
        <v>556</v>
      </c>
      <c r="B3" s="1"/>
      <c r="C3" s="1"/>
      <c r="D3" s="1"/>
    </row>
    <row r="4" spans="1:4" s="57" customFormat="1" ht="20.25" customHeight="1">
      <c r="A4" s="91" t="s">
        <v>557</v>
      </c>
      <c r="B4" s="92"/>
      <c r="C4" s="92"/>
      <c r="D4" s="92"/>
    </row>
    <row r="5" spans="1:4" s="57" customFormat="1" ht="20.25" customHeight="1">
      <c r="A5" s="91" t="s">
        <v>328</v>
      </c>
      <c r="B5" s="92"/>
      <c r="C5" s="92"/>
      <c r="D5" s="92"/>
    </row>
    <row r="6" spans="1:4" s="57" customFormat="1" ht="15" customHeight="1">
      <c r="A6" s="161"/>
      <c r="B6" s="93"/>
      <c r="C6" s="93"/>
      <c r="D6" s="183" t="s">
        <v>94</v>
      </c>
    </row>
    <row r="7" spans="1:4" s="57" customFormat="1" ht="24" customHeight="1">
      <c r="A7" s="210" t="s">
        <v>8</v>
      </c>
      <c r="B7" s="96"/>
      <c r="C7" s="212" t="s">
        <v>4</v>
      </c>
      <c r="D7" s="65"/>
    </row>
    <row r="8" spans="1:4" s="57" customFormat="1" ht="24" customHeight="1">
      <c r="A8" s="214" t="s">
        <v>5</v>
      </c>
      <c r="B8" s="99" t="s">
        <v>6</v>
      </c>
      <c r="C8" s="215" t="s">
        <v>7</v>
      </c>
      <c r="D8" s="215" t="s">
        <v>8</v>
      </c>
    </row>
    <row r="9" spans="1:4" s="57" customFormat="1" ht="24" customHeight="1">
      <c r="A9" s="216">
        <v>2011</v>
      </c>
      <c r="B9" s="102"/>
      <c r="C9" s="218"/>
      <c r="D9" s="218"/>
    </row>
    <row r="10" spans="1:4" s="57" customFormat="1" ht="21" customHeight="1">
      <c r="A10" s="104">
        <v>5973869</v>
      </c>
      <c r="B10" s="319" t="s">
        <v>95</v>
      </c>
      <c r="C10" s="106">
        <v>379000</v>
      </c>
      <c r="D10" s="104">
        <v>7459754</v>
      </c>
    </row>
    <row r="11" spans="1:4" s="57" customFormat="1" ht="21" customHeight="1">
      <c r="A11" s="111">
        <v>2361203</v>
      </c>
      <c r="B11" s="112" t="s">
        <v>314</v>
      </c>
      <c r="C11" s="114">
        <v>1343000</v>
      </c>
      <c r="D11" s="114">
        <v>4709490</v>
      </c>
    </row>
    <row r="12" spans="1:4" s="57" customFormat="1" ht="21" customHeight="1">
      <c r="A12" s="111">
        <v>51956</v>
      </c>
      <c r="B12" s="112" t="s">
        <v>97</v>
      </c>
      <c r="C12" s="114">
        <v>27000</v>
      </c>
      <c r="D12" s="111">
        <v>597100</v>
      </c>
    </row>
    <row r="13" spans="1:4" s="57" customFormat="1" ht="21" customHeight="1">
      <c r="A13" s="111">
        <v>50714</v>
      </c>
      <c r="B13" s="112" t="s">
        <v>315</v>
      </c>
      <c r="C13" s="114">
        <v>45000</v>
      </c>
      <c r="D13" s="111">
        <v>71413.149999999994</v>
      </c>
    </row>
    <row r="14" spans="1:4" s="57" customFormat="1" ht="21" customHeight="1">
      <c r="A14" s="111">
        <v>126057</v>
      </c>
      <c r="B14" s="112" t="s">
        <v>316</v>
      </c>
      <c r="C14" s="114">
        <v>59000</v>
      </c>
      <c r="D14" s="111">
        <v>137894.32800000001</v>
      </c>
    </row>
    <row r="15" spans="1:4" s="57" customFormat="1" ht="21" customHeight="1">
      <c r="A15" s="111">
        <v>133998</v>
      </c>
      <c r="B15" s="112" t="s">
        <v>100</v>
      </c>
      <c r="C15" s="114">
        <v>106000</v>
      </c>
      <c r="D15" s="111">
        <v>210479.23</v>
      </c>
    </row>
    <row r="16" spans="1:4" s="57" customFormat="1" ht="21" customHeight="1">
      <c r="A16" s="111">
        <v>687854</v>
      </c>
      <c r="B16" s="112" t="s">
        <v>101</v>
      </c>
      <c r="C16" s="114">
        <v>191000</v>
      </c>
      <c r="D16" s="111">
        <v>903299.08</v>
      </c>
    </row>
    <row r="17" spans="1:4" s="57" customFormat="1" ht="21" customHeight="1">
      <c r="A17" s="111">
        <v>1305444</v>
      </c>
      <c r="B17" s="112" t="s">
        <v>102</v>
      </c>
      <c r="C17" s="114">
        <v>360000</v>
      </c>
      <c r="D17" s="111">
        <v>944732.35900000005</v>
      </c>
    </row>
    <row r="18" spans="1:4" s="57" customFormat="1" ht="21" customHeight="1">
      <c r="A18" s="111">
        <v>506571</v>
      </c>
      <c r="B18" s="112" t="s">
        <v>103</v>
      </c>
      <c r="C18" s="114">
        <v>62000</v>
      </c>
      <c r="D18" s="111">
        <v>86892.668999999994</v>
      </c>
    </row>
    <row r="19" spans="1:4" s="57" customFormat="1" ht="21" customHeight="1">
      <c r="A19" s="111">
        <v>321998</v>
      </c>
      <c r="B19" s="112" t="s">
        <v>104</v>
      </c>
      <c r="C19" s="114">
        <v>17000</v>
      </c>
      <c r="D19" s="111">
        <v>202601.91500000001</v>
      </c>
    </row>
    <row r="20" spans="1:4" s="57" customFormat="1" ht="21" customHeight="1">
      <c r="A20" s="111">
        <v>46227</v>
      </c>
      <c r="B20" s="112" t="s">
        <v>105</v>
      </c>
      <c r="C20" s="114">
        <v>26000</v>
      </c>
      <c r="D20" s="111">
        <v>19820.55</v>
      </c>
    </row>
    <row r="21" spans="1:4" s="57" customFormat="1" ht="21" customHeight="1">
      <c r="A21" s="111"/>
      <c r="B21" s="112" t="s">
        <v>106</v>
      </c>
      <c r="C21" s="114"/>
      <c r="D21" s="111"/>
    </row>
    <row r="22" spans="1:4" s="57" customFormat="1" ht="21" customHeight="1">
      <c r="A22" s="111">
        <v>340715</v>
      </c>
      <c r="B22" s="112" t="s">
        <v>317</v>
      </c>
      <c r="C22" s="114">
        <v>221000</v>
      </c>
      <c r="D22" s="111">
        <v>1493514.919</v>
      </c>
    </row>
    <row r="23" spans="1:4" s="57" customFormat="1" ht="21" customHeight="1">
      <c r="A23" s="111">
        <v>276375</v>
      </c>
      <c r="B23" s="112" t="s">
        <v>318</v>
      </c>
      <c r="C23" s="114">
        <v>61000</v>
      </c>
      <c r="D23" s="114">
        <v>192615.595</v>
      </c>
    </row>
    <row r="24" spans="1:4" s="57" customFormat="1" ht="21" customHeight="1">
      <c r="A24" s="111">
        <v>2335672</v>
      </c>
      <c r="B24" s="112" t="s">
        <v>109</v>
      </c>
      <c r="C24" s="114">
        <v>19000</v>
      </c>
      <c r="D24" s="111">
        <v>537962.25600000005</v>
      </c>
    </row>
    <row r="25" spans="1:4" s="57" customFormat="1" ht="21" customHeight="1">
      <c r="A25" s="111">
        <v>8430849</v>
      </c>
      <c r="B25" s="112" t="s">
        <v>110</v>
      </c>
      <c r="C25" s="114">
        <v>11199000</v>
      </c>
      <c r="D25" s="111">
        <v>6534767.0310000004</v>
      </c>
    </row>
    <row r="26" spans="1:4" s="57" customFormat="1" ht="21" customHeight="1">
      <c r="A26" s="111">
        <v>6502246</v>
      </c>
      <c r="B26" s="112" t="s">
        <v>111</v>
      </c>
      <c r="C26" s="114">
        <v>1608000</v>
      </c>
      <c r="D26" s="111">
        <v>9790215.9020000007</v>
      </c>
    </row>
    <row r="27" spans="1:4" s="57" customFormat="1" ht="21" customHeight="1">
      <c r="A27" s="111">
        <v>219295</v>
      </c>
      <c r="B27" s="112" t="s">
        <v>373</v>
      </c>
      <c r="C27" s="114">
        <v>52000</v>
      </c>
      <c r="D27" s="111">
        <v>1099435.01</v>
      </c>
    </row>
    <row r="28" spans="1:4" s="57" customFormat="1" ht="21" customHeight="1">
      <c r="A28" s="111">
        <v>248539</v>
      </c>
      <c r="B28" s="112" t="s">
        <v>218</v>
      </c>
      <c r="C28" s="114">
        <v>11000</v>
      </c>
      <c r="D28" s="111">
        <v>350205.01</v>
      </c>
    </row>
    <row r="29" spans="1:4" s="57" customFormat="1" ht="21" customHeight="1">
      <c r="A29" s="111">
        <v>1340422</v>
      </c>
      <c r="B29" s="112" t="s">
        <v>319</v>
      </c>
      <c r="C29" s="114">
        <v>308000</v>
      </c>
      <c r="D29" s="111">
        <v>433422.592</v>
      </c>
    </row>
    <row r="30" spans="1:4" s="57" customFormat="1" ht="21" customHeight="1">
      <c r="A30" s="111">
        <v>966062</v>
      </c>
      <c r="B30" s="112" t="s">
        <v>558</v>
      </c>
      <c r="C30" s="114">
        <v>854000</v>
      </c>
      <c r="D30" s="111">
        <v>609146.26</v>
      </c>
    </row>
    <row r="31" spans="1:4" s="57" customFormat="1" ht="21" customHeight="1">
      <c r="A31" s="111">
        <v>1953502</v>
      </c>
      <c r="B31" s="112" t="s">
        <v>116</v>
      </c>
      <c r="C31" s="114">
        <v>908000</v>
      </c>
      <c r="D31" s="111">
        <v>2520393.8650000002</v>
      </c>
    </row>
    <row r="32" spans="1:4" s="57" customFormat="1" ht="21" customHeight="1">
      <c r="A32" s="111">
        <v>6300</v>
      </c>
      <c r="B32" s="112" t="s">
        <v>117</v>
      </c>
      <c r="C32" s="143" t="s">
        <v>61</v>
      </c>
      <c r="D32" s="143" t="s">
        <v>61</v>
      </c>
    </row>
    <row r="33" spans="1:4" s="57" customFormat="1" ht="21" customHeight="1">
      <c r="A33" s="111">
        <v>2196907</v>
      </c>
      <c r="B33" s="112" t="s">
        <v>118</v>
      </c>
      <c r="C33" s="114">
        <v>783000</v>
      </c>
      <c r="D33" s="111">
        <v>2778906.8820000002</v>
      </c>
    </row>
    <row r="34" spans="1:4" s="57" customFormat="1" ht="21" customHeight="1">
      <c r="A34" s="111">
        <v>71806</v>
      </c>
      <c r="B34" s="112" t="s">
        <v>119</v>
      </c>
      <c r="C34" s="114">
        <v>18000</v>
      </c>
      <c r="D34" s="111">
        <v>49073.2</v>
      </c>
    </row>
    <row r="35" spans="1:4" s="57" customFormat="1" ht="21" customHeight="1">
      <c r="A35" s="111">
        <v>27789</v>
      </c>
      <c r="B35" s="50" t="s">
        <v>176</v>
      </c>
      <c r="C35" s="114">
        <v>4000</v>
      </c>
      <c r="D35" s="111">
        <v>34077.9</v>
      </c>
    </row>
    <row r="36" spans="1:4" s="57" customFormat="1" ht="21" customHeight="1">
      <c r="A36" s="121">
        <v>20270</v>
      </c>
      <c r="B36" s="422" t="s">
        <v>122</v>
      </c>
      <c r="C36" s="349">
        <v>29000</v>
      </c>
      <c r="D36" s="121">
        <v>155130</v>
      </c>
    </row>
    <row r="37" spans="1:4" s="57" customFormat="1" ht="21" customHeight="1">
      <c r="A37" s="197"/>
      <c r="B37" s="172"/>
      <c r="C37" s="197"/>
      <c r="D37" s="197"/>
    </row>
    <row r="38" spans="1:4" s="57" customFormat="1" ht="21" customHeight="1">
      <c r="A38" s="197"/>
      <c r="B38" s="172"/>
      <c r="C38" s="197"/>
      <c r="D38" s="197"/>
    </row>
    <row r="39" spans="1:4" s="57" customFormat="1" ht="21" customHeight="1">
      <c r="A39" s="197"/>
      <c r="B39" s="172"/>
      <c r="C39" s="197"/>
      <c r="D39" s="197"/>
    </row>
    <row r="40" spans="1:4" s="57" customFormat="1" ht="19.5" customHeight="1">
      <c r="A40" s="423"/>
      <c r="B40" s="423"/>
      <c r="C40" s="423"/>
      <c r="D40" s="423"/>
    </row>
    <row r="41" spans="1:4" s="57" customFormat="1" ht="19.5" customHeight="1">
      <c r="A41"/>
      <c r="B41" s="182" t="s">
        <v>559</v>
      </c>
      <c r="C41"/>
      <c r="D41"/>
    </row>
    <row r="42" spans="1:4" s="57" customFormat="1" ht="19.5" customHeight="1">
      <c r="A42"/>
      <c r="B42"/>
      <c r="C42"/>
      <c r="D42"/>
    </row>
    <row r="43" spans="1:4" s="57" customFormat="1" ht="16.5" customHeight="1">
      <c r="A43"/>
      <c r="B43"/>
      <c r="C43"/>
      <c r="D43"/>
    </row>
    <row r="44" spans="1:4" s="57" customFormat="1" ht="16.5" customHeight="1">
      <c r="A44"/>
      <c r="B44"/>
      <c r="C44"/>
      <c r="D44"/>
    </row>
    <row r="45" spans="1:4" s="57" customFormat="1" ht="16.5" customHeight="1">
      <c r="A45"/>
      <c r="B45" s="58"/>
      <c r="C45"/>
      <c r="D45"/>
    </row>
    <row r="46" spans="1:4" s="57" customFormat="1" ht="16.5" customHeight="1">
      <c r="A46"/>
      <c r="B46"/>
      <c r="C46"/>
      <c r="D46"/>
    </row>
    <row r="47" spans="1:4" s="57" customFormat="1" ht="16.5" customHeight="1">
      <c r="A47" s="59" t="s">
        <v>560</v>
      </c>
      <c r="B47" s="59"/>
      <c r="C47" s="59"/>
      <c r="D47" s="59"/>
    </row>
    <row r="48" spans="1:4" s="57" customFormat="1" ht="20.25" customHeight="1">
      <c r="A48" s="91" t="s">
        <v>557</v>
      </c>
      <c r="B48" s="424"/>
      <c r="C48" s="424"/>
      <c r="D48" s="424"/>
    </row>
    <row r="49" spans="1:4" s="57" customFormat="1" ht="20.25" customHeight="1">
      <c r="A49" s="91" t="s">
        <v>328</v>
      </c>
      <c r="B49" s="424"/>
      <c r="C49" s="424"/>
      <c r="D49" s="424"/>
    </row>
    <row r="50" spans="1:4" s="57" customFormat="1" ht="15" customHeight="1">
      <c r="A50" s="93"/>
      <c r="B50" s="93"/>
      <c r="C50" s="93"/>
      <c r="D50" s="183" t="s">
        <v>94</v>
      </c>
    </row>
    <row r="51" spans="1:4" s="57" customFormat="1" ht="24" customHeight="1">
      <c r="A51" s="210" t="s">
        <v>8</v>
      </c>
      <c r="B51" s="96"/>
      <c r="C51" s="212" t="s">
        <v>4</v>
      </c>
      <c r="D51" s="65"/>
    </row>
    <row r="52" spans="1:4" s="57" customFormat="1" ht="24" customHeight="1">
      <c r="A52" s="214" t="s">
        <v>5</v>
      </c>
      <c r="B52" s="99" t="s">
        <v>6</v>
      </c>
      <c r="C52" s="215" t="s">
        <v>7</v>
      </c>
      <c r="D52" s="215" t="s">
        <v>8</v>
      </c>
    </row>
    <row r="53" spans="1:4" s="57" customFormat="1" ht="24" customHeight="1">
      <c r="A53" s="352">
        <v>2011</v>
      </c>
      <c r="B53" s="425"/>
      <c r="C53" s="218"/>
      <c r="D53" s="218"/>
    </row>
    <row r="54" spans="1:4" s="57" customFormat="1" ht="20.25" customHeight="1">
      <c r="A54" s="111">
        <v>134086</v>
      </c>
      <c r="B54" s="112" t="s">
        <v>123</v>
      </c>
      <c r="C54" s="114">
        <v>11000</v>
      </c>
      <c r="D54" s="111">
        <v>81190.100000000006</v>
      </c>
    </row>
    <row r="55" spans="1:4" s="57" customFormat="1" ht="20.25" customHeight="1">
      <c r="A55" s="111">
        <v>34513</v>
      </c>
      <c r="B55" s="50" t="s">
        <v>561</v>
      </c>
      <c r="C55" s="114">
        <v>16000</v>
      </c>
      <c r="D55" s="111">
        <v>2996</v>
      </c>
    </row>
    <row r="56" spans="1:4" s="57" customFormat="1" ht="20.25" customHeight="1">
      <c r="A56" s="111">
        <v>7587242</v>
      </c>
      <c r="B56" s="112" t="s">
        <v>125</v>
      </c>
      <c r="C56" s="114">
        <v>2798000</v>
      </c>
      <c r="D56" s="111">
        <v>5571520.3269999996</v>
      </c>
    </row>
    <row r="57" spans="1:4" s="57" customFormat="1" ht="20.25" customHeight="1">
      <c r="A57" s="111">
        <v>2764000</v>
      </c>
      <c r="B57" s="112" t="s">
        <v>353</v>
      </c>
      <c r="C57" s="114">
        <v>872000</v>
      </c>
      <c r="D57" s="111">
        <v>1074800</v>
      </c>
    </row>
    <row r="58" spans="1:4" s="57" customFormat="1" ht="20.25" customHeight="1">
      <c r="A58" s="111">
        <v>255869</v>
      </c>
      <c r="B58" s="112" t="s">
        <v>330</v>
      </c>
      <c r="C58" s="114">
        <v>27000</v>
      </c>
      <c r="D58" s="111">
        <v>139622.41500000001</v>
      </c>
    </row>
    <row r="59" spans="1:4" s="57" customFormat="1" ht="20.25" customHeight="1">
      <c r="A59" s="143" t="s">
        <v>61</v>
      </c>
      <c r="B59" s="112" t="s">
        <v>129</v>
      </c>
      <c r="C59" s="143" t="s">
        <v>61</v>
      </c>
      <c r="D59" s="111">
        <v>7000</v>
      </c>
    </row>
    <row r="60" spans="1:4" s="57" customFormat="1" ht="20.25" customHeight="1">
      <c r="A60" s="111">
        <v>1344326</v>
      </c>
      <c r="B60" s="112" t="s">
        <v>196</v>
      </c>
      <c r="C60" s="114">
        <v>309000</v>
      </c>
      <c r="D60" s="111">
        <v>1426561.93</v>
      </c>
    </row>
    <row r="61" spans="1:4" s="57" customFormat="1" ht="20.25" customHeight="1">
      <c r="A61" s="111">
        <v>734665</v>
      </c>
      <c r="B61" s="112" t="s">
        <v>334</v>
      </c>
      <c r="C61" s="114">
        <v>503000</v>
      </c>
      <c r="D61" s="111">
        <v>1528604.273</v>
      </c>
    </row>
    <row r="62" spans="1:4" s="57" customFormat="1" ht="20.25" customHeight="1">
      <c r="A62" s="111">
        <v>177990</v>
      </c>
      <c r="B62" s="112" t="s">
        <v>137</v>
      </c>
      <c r="C62" s="114">
        <v>91000</v>
      </c>
      <c r="D62" s="111">
        <v>160000</v>
      </c>
    </row>
    <row r="63" spans="1:4" s="57" customFormat="1" ht="20.25" customHeight="1">
      <c r="A63" s="111">
        <v>423438</v>
      </c>
      <c r="B63" s="112" t="s">
        <v>185</v>
      </c>
      <c r="C63" s="114">
        <v>24000</v>
      </c>
      <c r="D63" s="111">
        <v>980859.13500000001</v>
      </c>
    </row>
    <row r="64" spans="1:4" s="57" customFormat="1" ht="20.25" customHeight="1">
      <c r="A64" s="111">
        <v>389884</v>
      </c>
      <c r="B64" s="112" t="s">
        <v>140</v>
      </c>
      <c r="C64" s="114">
        <v>104000</v>
      </c>
      <c r="D64" s="114">
        <v>187333</v>
      </c>
    </row>
    <row r="65" spans="1:4" s="57" customFormat="1" ht="20.25" customHeight="1">
      <c r="A65" s="111">
        <v>54248</v>
      </c>
      <c r="B65" s="112" t="s">
        <v>562</v>
      </c>
      <c r="C65" s="114">
        <v>67000</v>
      </c>
      <c r="D65" s="114">
        <v>132410.04999999999</v>
      </c>
    </row>
    <row r="66" spans="1:4" s="57" customFormat="1" ht="20.25" customHeight="1">
      <c r="A66" s="111">
        <v>254999</v>
      </c>
      <c r="B66" s="112" t="s">
        <v>336</v>
      </c>
      <c r="C66" s="143" t="s">
        <v>61</v>
      </c>
      <c r="D66" s="114">
        <v>227314.429</v>
      </c>
    </row>
    <row r="67" spans="1:4" s="57" customFormat="1" ht="20.25" customHeight="1">
      <c r="A67" s="111">
        <v>307445</v>
      </c>
      <c r="B67" s="112" t="s">
        <v>337</v>
      </c>
      <c r="C67" s="143" t="s">
        <v>61</v>
      </c>
      <c r="D67" s="114">
        <v>568963.98400000005</v>
      </c>
    </row>
    <row r="68" spans="1:4" s="57" customFormat="1" ht="20.25" customHeight="1">
      <c r="A68" s="111">
        <v>1057</v>
      </c>
      <c r="B68" s="112" t="s">
        <v>144</v>
      </c>
      <c r="C68" s="114">
        <v>2000</v>
      </c>
      <c r="D68" s="143" t="s">
        <v>61</v>
      </c>
    </row>
    <row r="69" spans="1:4" s="57" customFormat="1" ht="20.25" customHeight="1">
      <c r="A69" s="111">
        <v>2009657</v>
      </c>
      <c r="B69" s="112" t="s">
        <v>145</v>
      </c>
      <c r="C69" s="114">
        <v>1262000</v>
      </c>
      <c r="D69" s="114">
        <v>2679061.946</v>
      </c>
    </row>
    <row r="70" spans="1:4" s="57" customFormat="1" ht="20.25" customHeight="1">
      <c r="A70" s="111">
        <v>169419</v>
      </c>
      <c r="B70" s="112" t="s">
        <v>563</v>
      </c>
      <c r="C70" s="114">
        <v>42000</v>
      </c>
      <c r="D70" s="114">
        <v>272035.80099999998</v>
      </c>
    </row>
    <row r="71" spans="1:4" s="57" customFormat="1" ht="20.25" customHeight="1">
      <c r="A71" s="111">
        <v>294884</v>
      </c>
      <c r="B71" s="112" t="s">
        <v>340</v>
      </c>
      <c r="C71" s="114">
        <v>149000</v>
      </c>
      <c r="D71" s="114">
        <v>380713.95</v>
      </c>
    </row>
    <row r="72" spans="1:4" s="57" customFormat="1" ht="20.25" customHeight="1">
      <c r="A72" s="111">
        <v>464950</v>
      </c>
      <c r="B72" s="112" t="s">
        <v>179</v>
      </c>
      <c r="C72" s="114">
        <v>2000</v>
      </c>
      <c r="D72" s="114">
        <v>212422.18599999999</v>
      </c>
    </row>
    <row r="73" spans="1:4" s="57" customFormat="1" ht="20.25" customHeight="1">
      <c r="A73" s="143" t="s">
        <v>61</v>
      </c>
      <c r="B73" s="178" t="s">
        <v>344</v>
      </c>
      <c r="C73" s="114">
        <v>31000</v>
      </c>
      <c r="D73" s="114">
        <v>344913.25</v>
      </c>
    </row>
    <row r="74" spans="1:4" s="57" customFormat="1" ht="20.25" customHeight="1">
      <c r="A74" s="143" t="s">
        <v>61</v>
      </c>
      <c r="B74" s="178" t="s">
        <v>345</v>
      </c>
      <c r="C74" s="143" t="s">
        <v>61</v>
      </c>
      <c r="D74" s="114">
        <v>34617.5</v>
      </c>
    </row>
    <row r="75" spans="1:4" s="57" customFormat="1" ht="20.25" customHeight="1">
      <c r="A75" s="143" t="s">
        <v>61</v>
      </c>
      <c r="B75" s="178" t="s">
        <v>346</v>
      </c>
      <c r="C75" s="143" t="s">
        <v>61</v>
      </c>
      <c r="D75" s="114">
        <v>5349</v>
      </c>
    </row>
    <row r="76" spans="1:4" s="57" customFormat="1" ht="20.25" customHeight="1">
      <c r="A76" s="143" t="s">
        <v>61</v>
      </c>
      <c r="B76" s="178" t="s">
        <v>153</v>
      </c>
      <c r="C76" s="143" t="s">
        <v>61</v>
      </c>
      <c r="D76" s="114">
        <v>215000.94</v>
      </c>
    </row>
    <row r="77" spans="1:4" s="57" customFormat="1" ht="24" customHeight="1">
      <c r="A77" s="342">
        <f>SUM(A10:A36,A54:A76)</f>
        <v>53905312</v>
      </c>
      <c r="B77" s="242" t="s">
        <v>564</v>
      </c>
      <c r="C77" s="342">
        <f>SUM(C10:C36,C54:C76)</f>
        <v>25000000</v>
      </c>
      <c r="D77" s="342">
        <f>SUM(D10:D36,D54:D76)</f>
        <v>58155633.918999985</v>
      </c>
    </row>
    <row r="78" spans="1:4" s="57" customFormat="1" ht="21.75" customHeight="1">
      <c r="A78" s="426"/>
      <c r="B78" s="426"/>
      <c r="C78" s="426"/>
      <c r="D78" s="426"/>
    </row>
    <row r="79" spans="1:4" s="57" customFormat="1" ht="21.75" customHeight="1">
      <c r="A79" s="331"/>
      <c r="B79" s="331"/>
      <c r="C79" s="331"/>
      <c r="D79" s="331"/>
    </row>
    <row r="80" spans="1:4" s="57" customFormat="1" ht="21.75" customHeight="1">
      <c r="A80" s="331"/>
      <c r="B80" s="331"/>
      <c r="C80" s="331"/>
      <c r="D80" s="331"/>
    </row>
    <row r="81" spans="1:4" s="57" customFormat="1" ht="21.75" customHeight="1">
      <c r="A81" s="331"/>
      <c r="B81" s="331"/>
      <c r="C81" s="331"/>
      <c r="D81" s="331"/>
    </row>
    <row r="82" spans="1:4" s="57" customFormat="1" ht="18" customHeight="1">
      <c r="A82" s="427" t="s">
        <v>565</v>
      </c>
      <c r="B82" s="428"/>
      <c r="C82" s="428"/>
      <c r="D82" s="428"/>
    </row>
    <row r="83" spans="1:4" s="57" customFormat="1" ht="18" customHeight="1"/>
    <row r="84" spans="1:4" s="57" customFormat="1" ht="18" customHeight="1">
      <c r="A84" s="332"/>
      <c r="B84" s="332"/>
      <c r="C84" s="332"/>
      <c r="D84" s="332"/>
    </row>
    <row r="85" spans="1:4" s="57" customFormat="1"/>
    <row r="86" spans="1:4" s="57" customFormat="1"/>
    <row r="87" spans="1:4" s="57" customFormat="1"/>
    <row r="88" spans="1:4" s="57" customFormat="1"/>
    <row r="89" spans="1:4" s="57" customFormat="1"/>
    <row r="90" spans="1:4" s="57" customFormat="1"/>
    <row r="91" spans="1:4" s="57" customFormat="1"/>
    <row r="92" spans="1:4" s="57" customFormat="1"/>
    <row r="93" spans="1:4" s="57" customFormat="1"/>
    <row r="94" spans="1:4" s="57" customFormat="1"/>
    <row r="95" spans="1:4" s="57" customFormat="1"/>
    <row r="96" spans="1:4" s="57" customFormat="1"/>
    <row r="97" spans="2:2" s="57" customFormat="1"/>
    <row r="98" spans="2:2" s="57" customFormat="1">
      <c r="B98" s="198"/>
    </row>
    <row r="99" spans="2:2" s="57" customFormat="1"/>
    <row r="100" spans="2:2" s="57" customFormat="1"/>
    <row r="101" spans="2:2" s="57" customFormat="1"/>
    <row r="102" spans="2:2" s="57" customFormat="1"/>
    <row r="103" spans="2:2" s="57" customFormat="1"/>
    <row r="104" spans="2:2" s="57" customFormat="1"/>
    <row r="105" spans="2:2" s="57" customFormat="1"/>
    <row r="106" spans="2:2" s="57" customFormat="1"/>
    <row r="107" spans="2:2" s="57" customFormat="1"/>
    <row r="108" spans="2:2" s="57" customFormat="1"/>
    <row r="109" spans="2:2" s="57" customFormat="1"/>
    <row r="110" spans="2:2" s="57" customFormat="1"/>
    <row r="111" spans="2:2" s="57" customFormat="1"/>
    <row r="112" spans="2:2" s="57" customFormat="1"/>
    <row r="113" s="57" customFormat="1"/>
    <row r="114" s="57" customFormat="1"/>
  </sheetData>
  <mergeCells count="10">
    <mergeCell ref="A78:D78"/>
    <mergeCell ref="A82:D82"/>
    <mergeCell ref="A84:D84"/>
    <mergeCell ref="A3:D3"/>
    <mergeCell ref="C8:C9"/>
    <mergeCell ref="D8:D9"/>
    <mergeCell ref="A40:D40"/>
    <mergeCell ref="A47:D47"/>
    <mergeCell ref="C52:C53"/>
    <mergeCell ref="D52:D53"/>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24"/>
  <sheetViews>
    <sheetView rightToLeft="1" topLeftCell="A79" workbookViewId="0">
      <selection activeCell="C86" sqref="C86"/>
    </sheetView>
  </sheetViews>
  <sheetFormatPr defaultRowHeight="12.75"/>
  <cols>
    <col min="1" max="1" width="14.7109375" customWidth="1"/>
    <col min="2" max="2" width="5.140625" customWidth="1"/>
    <col min="3" max="3" width="51.5703125" customWidth="1"/>
    <col min="4" max="4" width="14.7109375" customWidth="1"/>
    <col min="5" max="5" width="13.7109375" bestFit="1" customWidth="1"/>
    <col min="6" max="7" width="9.7109375" bestFit="1" customWidth="1"/>
  </cols>
  <sheetData>
    <row r="1" spans="1:7" s="57" customFormat="1" ht="22.5" customHeight="1">
      <c r="A1" s="429" t="s">
        <v>566</v>
      </c>
      <c r="B1" s="429"/>
      <c r="C1" s="429"/>
      <c r="D1" s="429"/>
      <c r="E1" s="429"/>
    </row>
    <row r="2" spans="1:7" s="57" customFormat="1" ht="16.5" customHeight="1">
      <c r="A2" s="430" t="s">
        <v>567</v>
      </c>
      <c r="B2" s="160"/>
      <c r="C2" s="160"/>
      <c r="D2" s="160"/>
      <c r="E2" s="160"/>
    </row>
    <row r="3" spans="1:7" s="57" customFormat="1" ht="16.5" customHeight="1">
      <c r="A3" s="430" t="s">
        <v>288</v>
      </c>
      <c r="B3" s="160"/>
      <c r="C3" s="160"/>
      <c r="D3" s="160"/>
      <c r="E3" s="160"/>
    </row>
    <row r="4" spans="1:7" s="57" customFormat="1" ht="16.5" customHeight="1">
      <c r="A4" s="93"/>
      <c r="B4" s="161"/>
      <c r="C4" s="93"/>
      <c r="D4" s="93"/>
      <c r="E4" s="431" t="s">
        <v>94</v>
      </c>
    </row>
    <row r="5" spans="1:7" s="57" customFormat="1" ht="18.75" customHeight="1">
      <c r="A5" s="432" t="s">
        <v>8</v>
      </c>
      <c r="B5" s="433"/>
      <c r="C5" s="163"/>
      <c r="D5" s="434" t="s">
        <v>4</v>
      </c>
      <c r="E5" s="435"/>
    </row>
    <row r="6" spans="1:7" s="57" customFormat="1" ht="16.5" customHeight="1">
      <c r="A6" s="436" t="s">
        <v>5</v>
      </c>
      <c r="B6" s="437" t="s">
        <v>6</v>
      </c>
      <c r="C6" s="438"/>
      <c r="D6" s="439" t="s">
        <v>7</v>
      </c>
      <c r="E6" s="439" t="s">
        <v>8</v>
      </c>
    </row>
    <row r="7" spans="1:7" s="57" customFormat="1" ht="16.5" customHeight="1">
      <c r="A7" s="440">
        <v>2011</v>
      </c>
      <c r="B7" s="441"/>
      <c r="C7" s="167"/>
      <c r="D7" s="442"/>
      <c r="E7" s="442"/>
    </row>
    <row r="8" spans="1:7" s="57" customFormat="1" ht="18" customHeight="1">
      <c r="A8" s="443"/>
      <c r="B8" s="444" t="s">
        <v>11</v>
      </c>
      <c r="C8" s="445" t="s">
        <v>173</v>
      </c>
      <c r="D8" s="443"/>
      <c r="E8" s="443"/>
    </row>
    <row r="9" spans="1:7" s="57" customFormat="1" ht="15.75" customHeight="1">
      <c r="A9" s="446">
        <v>1642330</v>
      </c>
      <c r="B9" s="9"/>
      <c r="C9" s="447" t="s">
        <v>95</v>
      </c>
      <c r="D9" s="446">
        <v>222000</v>
      </c>
      <c r="E9" s="446">
        <v>3477349</v>
      </c>
      <c r="G9" s="177"/>
    </row>
    <row r="10" spans="1:7" s="57" customFormat="1" ht="15.75" customHeight="1">
      <c r="A10" s="446">
        <v>2361203</v>
      </c>
      <c r="B10" s="9"/>
      <c r="C10" s="447" t="s">
        <v>314</v>
      </c>
      <c r="D10" s="446">
        <v>1343000</v>
      </c>
      <c r="E10" s="446">
        <v>4708690</v>
      </c>
      <c r="G10" s="177"/>
    </row>
    <row r="11" spans="1:7" s="57" customFormat="1" ht="15.75" customHeight="1">
      <c r="A11" s="446">
        <v>51956</v>
      </c>
      <c r="B11" s="9"/>
      <c r="C11" s="447" t="s">
        <v>97</v>
      </c>
      <c r="D11" s="446">
        <v>27000</v>
      </c>
      <c r="E11" s="446">
        <v>597100</v>
      </c>
    </row>
    <row r="12" spans="1:7" s="57" customFormat="1" ht="15.75" customHeight="1">
      <c r="A12" s="446">
        <v>50714</v>
      </c>
      <c r="B12" s="9"/>
      <c r="C12" s="447" t="s">
        <v>315</v>
      </c>
      <c r="D12" s="446">
        <v>45000</v>
      </c>
      <c r="E12" s="446">
        <v>71413.149999999994</v>
      </c>
    </row>
    <row r="13" spans="1:7" s="57" customFormat="1" ht="15.75" customHeight="1">
      <c r="A13" s="446">
        <v>126057</v>
      </c>
      <c r="B13" s="9"/>
      <c r="C13" s="447" t="s">
        <v>316</v>
      </c>
      <c r="D13" s="446">
        <v>59000</v>
      </c>
      <c r="E13" s="446">
        <v>137894.32800000001</v>
      </c>
    </row>
    <row r="14" spans="1:7" s="57" customFormat="1" ht="15.75" customHeight="1">
      <c r="A14" s="446">
        <v>133998</v>
      </c>
      <c r="B14" s="9"/>
      <c r="C14" s="447" t="s">
        <v>100</v>
      </c>
      <c r="D14" s="446">
        <v>106000</v>
      </c>
      <c r="E14" s="446">
        <v>210479.23</v>
      </c>
    </row>
    <row r="15" spans="1:7" s="57" customFormat="1" ht="15.75" customHeight="1">
      <c r="A15" s="446">
        <v>687714</v>
      </c>
      <c r="B15" s="9"/>
      <c r="C15" s="447" t="s">
        <v>101</v>
      </c>
      <c r="D15" s="446">
        <v>189000</v>
      </c>
      <c r="E15" s="446">
        <v>900990.18</v>
      </c>
      <c r="G15" s="177"/>
    </row>
    <row r="16" spans="1:7" s="57" customFormat="1" ht="15.75" customHeight="1">
      <c r="A16" s="446">
        <v>6300</v>
      </c>
      <c r="B16" s="9"/>
      <c r="C16" s="447" t="s">
        <v>117</v>
      </c>
      <c r="D16" s="143" t="s">
        <v>61</v>
      </c>
      <c r="E16" s="143" t="s">
        <v>61</v>
      </c>
    </row>
    <row r="17" spans="1:7" s="57" customFormat="1" ht="15.75" customHeight="1">
      <c r="A17" s="446">
        <v>27788</v>
      </c>
      <c r="B17" s="9"/>
      <c r="C17" s="448" t="s">
        <v>176</v>
      </c>
      <c r="D17" s="446">
        <v>4000</v>
      </c>
      <c r="E17" s="446">
        <v>34077.9</v>
      </c>
    </row>
    <row r="18" spans="1:7" s="57" customFormat="1" ht="15.75" customHeight="1">
      <c r="A18" s="446">
        <v>20270</v>
      </c>
      <c r="B18" s="9"/>
      <c r="C18" s="447" t="s">
        <v>122</v>
      </c>
      <c r="D18" s="446">
        <v>29000</v>
      </c>
      <c r="E18" s="446">
        <v>155130</v>
      </c>
    </row>
    <row r="19" spans="1:7" s="57" customFormat="1" ht="15.75" customHeight="1">
      <c r="A19" s="446">
        <v>2764000</v>
      </c>
      <c r="B19" s="9"/>
      <c r="C19" s="447" t="s">
        <v>568</v>
      </c>
      <c r="D19" s="446">
        <v>872000</v>
      </c>
      <c r="E19" s="446">
        <v>1074800</v>
      </c>
    </row>
    <row r="20" spans="1:7" s="57" customFormat="1" ht="15.75" customHeight="1">
      <c r="A20" s="446">
        <v>177990</v>
      </c>
      <c r="B20" s="9"/>
      <c r="C20" s="447" t="s">
        <v>137</v>
      </c>
      <c r="D20" s="446">
        <v>91000</v>
      </c>
      <c r="E20" s="446">
        <v>160000</v>
      </c>
    </row>
    <row r="21" spans="1:7" s="57" customFormat="1" ht="15.75" customHeight="1">
      <c r="A21" s="446">
        <v>169419</v>
      </c>
      <c r="B21" s="9"/>
      <c r="C21" s="447" t="s">
        <v>146</v>
      </c>
      <c r="D21" s="446">
        <v>42000</v>
      </c>
      <c r="E21" s="446">
        <v>272035.80099999998</v>
      </c>
    </row>
    <row r="22" spans="1:7" s="57" customFormat="1" ht="15.75" customHeight="1">
      <c r="A22" s="446">
        <v>464950</v>
      </c>
      <c r="B22" s="9"/>
      <c r="C22" s="447" t="s">
        <v>179</v>
      </c>
      <c r="D22" s="111">
        <v>2000</v>
      </c>
      <c r="E22" s="446">
        <v>212422.18599999999</v>
      </c>
    </row>
    <row r="23" spans="1:7" s="57" customFormat="1" ht="19.5" customHeight="1">
      <c r="A23" s="449">
        <f>SUM(A9:A22)</f>
        <v>8684689</v>
      </c>
      <c r="B23" s="173"/>
      <c r="C23" s="450" t="s">
        <v>180</v>
      </c>
      <c r="D23" s="449">
        <f>SUM(D9:D22)</f>
        <v>3031000</v>
      </c>
      <c r="E23" s="449">
        <f>SUM(E9:E22)</f>
        <v>12012381.775000002</v>
      </c>
    </row>
    <row r="24" spans="1:7" s="57" customFormat="1" ht="18" customHeight="1">
      <c r="A24" s="451"/>
      <c r="B24" s="452" t="s">
        <v>15</v>
      </c>
      <c r="C24" s="445" t="s">
        <v>183</v>
      </c>
      <c r="D24" s="451"/>
      <c r="E24" s="451"/>
    </row>
    <row r="25" spans="1:7" s="57" customFormat="1" ht="18" customHeight="1">
      <c r="A25" s="446"/>
      <c r="B25" s="452"/>
      <c r="C25" s="172" t="s">
        <v>569</v>
      </c>
      <c r="D25" s="446"/>
      <c r="E25" s="446"/>
    </row>
    <row r="26" spans="1:7" s="57" customFormat="1" ht="16.5" customHeight="1">
      <c r="A26" s="446">
        <v>48630</v>
      </c>
      <c r="B26" s="452"/>
      <c r="C26" s="204" t="s">
        <v>356</v>
      </c>
      <c r="D26" s="446">
        <v>6000</v>
      </c>
      <c r="E26" s="446">
        <v>126200</v>
      </c>
      <c r="F26" s="177"/>
      <c r="G26" s="177"/>
    </row>
    <row r="27" spans="1:7" s="57" customFormat="1" ht="16.5" customHeight="1">
      <c r="A27" s="446">
        <v>1305444</v>
      </c>
      <c r="B27" s="9"/>
      <c r="C27" s="447" t="s">
        <v>102</v>
      </c>
      <c r="D27" s="446">
        <v>360000</v>
      </c>
      <c r="E27" s="446">
        <v>944732.35900000005</v>
      </c>
    </row>
    <row r="28" spans="1:7" s="57" customFormat="1" ht="16.5" customHeight="1">
      <c r="A28" s="446">
        <v>2226141</v>
      </c>
      <c r="B28" s="9"/>
      <c r="C28" s="447" t="s">
        <v>109</v>
      </c>
      <c r="D28" s="446">
        <v>19000</v>
      </c>
      <c r="E28" s="446">
        <v>493540.25599999999</v>
      </c>
      <c r="G28" s="177"/>
    </row>
    <row r="29" spans="1:7" s="57" customFormat="1" ht="16.5" customHeight="1">
      <c r="A29" s="446">
        <v>71806</v>
      </c>
      <c r="B29" s="9"/>
      <c r="C29" s="447" t="s">
        <v>570</v>
      </c>
      <c r="D29" s="446">
        <v>18000</v>
      </c>
      <c r="E29" s="446">
        <v>49073.2</v>
      </c>
    </row>
    <row r="30" spans="1:7" s="57" customFormat="1" ht="16.5" customHeight="1">
      <c r="A30" s="446">
        <v>423438</v>
      </c>
      <c r="B30" s="9"/>
      <c r="C30" s="447" t="s">
        <v>139</v>
      </c>
      <c r="D30" s="446">
        <v>24000</v>
      </c>
      <c r="E30" s="446">
        <v>980859.13500000001</v>
      </c>
    </row>
    <row r="31" spans="1:7" s="57" customFormat="1" ht="16.5" customHeight="1">
      <c r="A31" s="143" t="s">
        <v>61</v>
      </c>
      <c r="B31" s="9"/>
      <c r="C31" s="178" t="s">
        <v>153</v>
      </c>
      <c r="D31" s="143" t="s">
        <v>61</v>
      </c>
      <c r="E31" s="446">
        <v>215000.94</v>
      </c>
    </row>
    <row r="32" spans="1:7" s="57" customFormat="1" ht="19.5" customHeight="1">
      <c r="A32" s="449">
        <f>SUM(A26:A30)</f>
        <v>4075459</v>
      </c>
      <c r="B32" s="173"/>
      <c r="C32" s="450" t="s">
        <v>188</v>
      </c>
      <c r="D32" s="449">
        <f>SUM(D26:D31)</f>
        <v>427000</v>
      </c>
      <c r="E32" s="449">
        <f>SUM(E26:E31)</f>
        <v>2809405.89</v>
      </c>
    </row>
    <row r="33" spans="1:7" s="57" customFormat="1" ht="18" customHeight="1">
      <c r="A33" s="451"/>
      <c r="B33" s="452" t="s">
        <v>17</v>
      </c>
      <c r="C33" s="445" t="s">
        <v>193</v>
      </c>
      <c r="D33" s="451"/>
      <c r="E33" s="451"/>
    </row>
    <row r="34" spans="1:7" s="57" customFormat="1" ht="18" customHeight="1">
      <c r="A34" s="143" t="s">
        <v>61</v>
      </c>
      <c r="B34" s="452"/>
      <c r="C34" s="447" t="s">
        <v>571</v>
      </c>
      <c r="D34" s="143" t="s">
        <v>61</v>
      </c>
      <c r="E34" s="446">
        <v>2000</v>
      </c>
    </row>
    <row r="35" spans="1:7" s="57" customFormat="1" ht="15.75" customHeight="1">
      <c r="A35" s="453">
        <v>140</v>
      </c>
      <c r="B35" s="454"/>
      <c r="C35" s="447" t="s">
        <v>572</v>
      </c>
      <c r="D35" s="453">
        <v>2000</v>
      </c>
      <c r="E35" s="453">
        <v>2308.9</v>
      </c>
    </row>
    <row r="36" spans="1:7" s="57" customFormat="1" ht="15.75" customHeight="1">
      <c r="A36" s="453">
        <v>109531</v>
      </c>
      <c r="B36" s="454"/>
      <c r="C36" s="204" t="s">
        <v>360</v>
      </c>
      <c r="D36" s="143" t="s">
        <v>61</v>
      </c>
      <c r="E36" s="453">
        <v>44422</v>
      </c>
    </row>
    <row r="37" spans="1:7" s="57" customFormat="1" ht="15.75" customHeight="1">
      <c r="A37" s="453">
        <v>235960</v>
      </c>
      <c r="B37" s="454"/>
      <c r="C37" s="447" t="s">
        <v>195</v>
      </c>
      <c r="D37" s="453">
        <v>297000</v>
      </c>
      <c r="E37" s="453">
        <v>273583.92499999999</v>
      </c>
      <c r="G37" s="177"/>
    </row>
    <row r="38" spans="1:7" s="57" customFormat="1" ht="15.75" customHeight="1">
      <c r="A38" s="453">
        <v>6479147</v>
      </c>
      <c r="B38" s="9"/>
      <c r="C38" s="455" t="s">
        <v>111</v>
      </c>
      <c r="D38" s="453">
        <v>1583000</v>
      </c>
      <c r="E38" s="453">
        <v>9783034.9020000007</v>
      </c>
      <c r="G38" s="177"/>
    </row>
    <row r="39" spans="1:7" s="57" customFormat="1" ht="15.75" customHeight="1">
      <c r="A39" s="453">
        <v>7587242</v>
      </c>
      <c r="B39" s="9"/>
      <c r="C39" s="455" t="s">
        <v>125</v>
      </c>
      <c r="D39" s="453">
        <v>2798000</v>
      </c>
      <c r="E39" s="453">
        <v>5571520.3269999996</v>
      </c>
    </row>
    <row r="40" spans="1:7" s="57" customFormat="1" ht="15.75" customHeight="1">
      <c r="A40" s="143" t="s">
        <v>61</v>
      </c>
      <c r="B40" s="9"/>
      <c r="C40" s="447" t="s">
        <v>129</v>
      </c>
      <c r="D40" s="143" t="s">
        <v>61</v>
      </c>
      <c r="E40" s="111">
        <v>7000</v>
      </c>
    </row>
    <row r="41" spans="1:7" s="57" customFormat="1" ht="15.75" customHeight="1">
      <c r="A41" s="453">
        <v>1344326</v>
      </c>
      <c r="B41" s="9"/>
      <c r="C41" s="447" t="s">
        <v>196</v>
      </c>
      <c r="D41" s="453">
        <v>309000</v>
      </c>
      <c r="E41" s="453">
        <v>1426561.93</v>
      </c>
    </row>
    <row r="42" spans="1:7" s="57" customFormat="1" ht="15.75" customHeight="1">
      <c r="A42" s="453">
        <v>49322</v>
      </c>
      <c r="B42" s="9"/>
      <c r="C42" s="447" t="s">
        <v>362</v>
      </c>
      <c r="D42" s="453">
        <v>43000</v>
      </c>
      <c r="E42" s="453">
        <v>182910.1</v>
      </c>
      <c r="G42" s="177"/>
    </row>
    <row r="43" spans="1:7" s="57" customFormat="1" ht="15.75" customHeight="1">
      <c r="A43" s="453">
        <v>14525</v>
      </c>
      <c r="B43" s="9"/>
      <c r="C43" s="447" t="s">
        <v>363</v>
      </c>
      <c r="D43" s="446">
        <v>12000</v>
      </c>
      <c r="E43" s="453">
        <v>2500</v>
      </c>
      <c r="G43" s="177"/>
    </row>
    <row r="44" spans="1:7" s="57" customFormat="1" ht="15.75" customHeight="1">
      <c r="A44" s="446">
        <v>254999</v>
      </c>
      <c r="B44" s="9"/>
      <c r="C44" s="447" t="s">
        <v>336</v>
      </c>
      <c r="D44" s="143" t="s">
        <v>61</v>
      </c>
      <c r="E44" s="446">
        <v>227314.429</v>
      </c>
    </row>
    <row r="45" spans="1:7" s="57" customFormat="1" ht="15.75" customHeight="1">
      <c r="A45" s="453">
        <v>307445</v>
      </c>
      <c r="B45" s="9"/>
      <c r="C45" s="447" t="s">
        <v>337</v>
      </c>
      <c r="D45" s="143" t="s">
        <v>61</v>
      </c>
      <c r="E45" s="453">
        <v>568963.98400000005</v>
      </c>
    </row>
    <row r="46" spans="1:7" s="57" customFormat="1" ht="15.75" customHeight="1">
      <c r="A46" s="453">
        <v>1058</v>
      </c>
      <c r="B46" s="9"/>
      <c r="C46" s="447" t="s">
        <v>144</v>
      </c>
      <c r="D46" s="453">
        <v>2000</v>
      </c>
      <c r="E46" s="143" t="s">
        <v>61</v>
      </c>
    </row>
    <row r="47" spans="1:7" s="57" customFormat="1" ht="15.75" customHeight="1">
      <c r="A47" s="453">
        <v>725692</v>
      </c>
      <c r="B47" s="9"/>
      <c r="C47" s="447" t="s">
        <v>200</v>
      </c>
      <c r="D47" s="453">
        <v>1028000</v>
      </c>
      <c r="E47" s="453">
        <v>1574477.091</v>
      </c>
      <c r="G47" s="177"/>
    </row>
    <row r="48" spans="1:7" s="57" customFormat="1" ht="15.75" customHeight="1">
      <c r="A48" s="143" t="s">
        <v>61</v>
      </c>
      <c r="B48" s="9"/>
      <c r="C48" s="178" t="s">
        <v>345</v>
      </c>
      <c r="D48" s="143" t="s">
        <v>61</v>
      </c>
      <c r="E48" s="453">
        <v>34617.5</v>
      </c>
      <c r="G48" s="177"/>
    </row>
    <row r="49" spans="1:5" s="57" customFormat="1" ht="15.75">
      <c r="A49" s="456">
        <f>SUM(A35:A47)</f>
        <v>17109387</v>
      </c>
      <c r="B49" s="173"/>
      <c r="C49" s="457" t="s">
        <v>201</v>
      </c>
      <c r="D49" s="458">
        <f>SUM(D35:D47)</f>
        <v>6074000</v>
      </c>
      <c r="E49" s="459">
        <f>SUM(E34:E48)</f>
        <v>19701215.088000007</v>
      </c>
    </row>
    <row r="50" spans="1:5" s="57" customFormat="1" ht="15.75">
      <c r="A50" s="460"/>
      <c r="B50" s="66"/>
      <c r="C50" s="461"/>
      <c r="D50" s="462"/>
      <c r="E50" s="463"/>
    </row>
    <row r="51" spans="1:5" s="57" customFormat="1">
      <c r="A51"/>
      <c r="B51"/>
      <c r="C51" s="58" t="s">
        <v>573</v>
      </c>
      <c r="D51"/>
      <c r="E51"/>
    </row>
    <row r="52" spans="1:5" s="57" customFormat="1">
      <c r="A52"/>
      <c r="B52"/>
      <c r="C52"/>
      <c r="D52"/>
      <c r="E52"/>
    </row>
    <row r="53" spans="1:5" s="57" customFormat="1">
      <c r="A53"/>
      <c r="B53"/>
      <c r="C53"/>
      <c r="D53"/>
      <c r="E53"/>
    </row>
    <row r="54" spans="1:5" s="57" customFormat="1">
      <c r="A54"/>
      <c r="B54"/>
      <c r="C54"/>
      <c r="D54"/>
      <c r="E54"/>
    </row>
    <row r="55" spans="1:5" s="57" customFormat="1" ht="15.75">
      <c r="A55" s="464" t="s">
        <v>574</v>
      </c>
      <c r="B55" s="464"/>
      <c r="C55" s="464"/>
      <c r="D55" s="464"/>
      <c r="E55" s="464"/>
    </row>
    <row r="56" spans="1:5" s="57" customFormat="1" ht="18.75">
      <c r="A56" s="430" t="s">
        <v>567</v>
      </c>
      <c r="B56" s="369"/>
      <c r="C56" s="465"/>
      <c r="D56" s="466"/>
      <c r="E56" s="466"/>
    </row>
    <row r="57" spans="1:5" s="57" customFormat="1" ht="18.75">
      <c r="A57" s="430" t="s">
        <v>288</v>
      </c>
      <c r="B57" s="160"/>
      <c r="C57" s="160"/>
      <c r="D57" s="160"/>
      <c r="E57" s="160"/>
    </row>
    <row r="58" spans="1:5" s="57" customFormat="1" ht="15.75">
      <c r="A58" s="93"/>
      <c r="B58" s="161"/>
      <c r="C58" s="93"/>
      <c r="D58" s="93"/>
      <c r="E58" s="431" t="s">
        <v>94</v>
      </c>
    </row>
    <row r="59" spans="1:5" s="57" customFormat="1" ht="15.75">
      <c r="A59" s="432" t="s">
        <v>8</v>
      </c>
      <c r="B59" s="433"/>
      <c r="C59" s="163"/>
      <c r="D59" s="434" t="s">
        <v>4</v>
      </c>
      <c r="E59" s="435"/>
    </row>
    <row r="60" spans="1:5" s="57" customFormat="1" ht="18.75">
      <c r="A60" s="436" t="s">
        <v>5</v>
      </c>
      <c r="B60" s="437" t="s">
        <v>6</v>
      </c>
      <c r="C60" s="438"/>
      <c r="D60" s="439" t="s">
        <v>7</v>
      </c>
      <c r="E60" s="439" t="s">
        <v>8</v>
      </c>
    </row>
    <row r="61" spans="1:5" s="57" customFormat="1" ht="15.75">
      <c r="A61" s="440">
        <v>2011</v>
      </c>
      <c r="B61" s="441"/>
      <c r="C61" s="167"/>
      <c r="D61" s="442"/>
      <c r="E61" s="442"/>
    </row>
    <row r="62" spans="1:5" s="57" customFormat="1" ht="15.75">
      <c r="A62" s="443"/>
      <c r="B62" s="444" t="s">
        <v>19</v>
      </c>
      <c r="C62" s="445" t="s">
        <v>202</v>
      </c>
      <c r="D62" s="467"/>
      <c r="E62" s="467"/>
    </row>
    <row r="63" spans="1:5" s="57" customFormat="1" ht="15.75">
      <c r="A63" s="446">
        <v>8194889</v>
      </c>
      <c r="B63" s="9"/>
      <c r="C63" s="447" t="s">
        <v>110</v>
      </c>
      <c r="D63" s="446">
        <v>10902000</v>
      </c>
      <c r="E63" s="446">
        <v>6261183.1059999997</v>
      </c>
    </row>
    <row r="64" spans="1:5" s="57" customFormat="1" ht="15.75">
      <c r="A64" s="449">
        <f>SUM(A62:A63)</f>
        <v>8194889</v>
      </c>
      <c r="B64" s="173"/>
      <c r="C64" s="450" t="s">
        <v>203</v>
      </c>
      <c r="D64" s="449">
        <f>SUM(D62:D63)</f>
        <v>10902000</v>
      </c>
      <c r="E64" s="449">
        <f>SUM(E62:E63)</f>
        <v>6261183.1059999997</v>
      </c>
    </row>
    <row r="65" spans="1:7" s="57" customFormat="1" ht="20.25" customHeight="1">
      <c r="A65" s="451"/>
      <c r="B65" s="452" t="s">
        <v>21</v>
      </c>
      <c r="C65" s="445" t="s">
        <v>204</v>
      </c>
      <c r="D65" s="451"/>
      <c r="E65" s="451"/>
    </row>
    <row r="66" spans="1:7" s="57" customFormat="1" ht="18.75" customHeight="1">
      <c r="A66" s="446">
        <v>219295</v>
      </c>
      <c r="B66" s="9"/>
      <c r="C66" s="447" t="s">
        <v>112</v>
      </c>
      <c r="D66" s="446">
        <v>52000</v>
      </c>
      <c r="E66" s="446">
        <v>1099435.01</v>
      </c>
    </row>
    <row r="67" spans="1:7" s="57" customFormat="1" ht="18.75" customHeight="1">
      <c r="A67" s="446">
        <v>134086</v>
      </c>
      <c r="B67" s="9"/>
      <c r="C67" s="447" t="s">
        <v>123</v>
      </c>
      <c r="D67" s="446">
        <v>11000</v>
      </c>
      <c r="E67" s="446">
        <v>81190.100000000006</v>
      </c>
    </row>
    <row r="68" spans="1:7" s="57" customFormat="1" ht="18.75" customHeight="1">
      <c r="A68" s="446">
        <v>1283965</v>
      </c>
      <c r="B68" s="9"/>
      <c r="C68" s="447" t="s">
        <v>575</v>
      </c>
      <c r="D68" s="446">
        <v>234000</v>
      </c>
      <c r="E68" s="446">
        <v>1104584.855</v>
      </c>
    </row>
    <row r="69" spans="1:7" s="57" customFormat="1" ht="18.75" customHeight="1">
      <c r="A69" s="143" t="s">
        <v>61</v>
      </c>
      <c r="B69" s="9"/>
      <c r="C69" s="178" t="s">
        <v>346</v>
      </c>
      <c r="D69" s="143" t="s">
        <v>61</v>
      </c>
      <c r="E69" s="446">
        <v>5349</v>
      </c>
    </row>
    <row r="70" spans="1:7" s="57" customFormat="1" ht="20.25" customHeight="1">
      <c r="A70" s="456">
        <f>SUM(A66:A68)</f>
        <v>1637346</v>
      </c>
      <c r="B70" s="173"/>
      <c r="C70" s="457" t="s">
        <v>206</v>
      </c>
      <c r="D70" s="456">
        <f>SUM(D66:D69)</f>
        <v>297000</v>
      </c>
      <c r="E70" s="456">
        <f>SUM(E66:E69)</f>
        <v>2290558.9649999999</v>
      </c>
    </row>
    <row r="71" spans="1:7" s="57" customFormat="1" ht="20.25" customHeight="1">
      <c r="A71" s="451"/>
      <c r="B71" s="452" t="s">
        <v>27</v>
      </c>
      <c r="C71" s="445" t="s">
        <v>207</v>
      </c>
      <c r="D71" s="451"/>
      <c r="E71" s="451"/>
    </row>
    <row r="72" spans="1:7" s="57" customFormat="1" ht="18" customHeight="1">
      <c r="A72" s="446">
        <v>3613687</v>
      </c>
      <c r="B72" s="9"/>
      <c r="C72" s="447" t="s">
        <v>95</v>
      </c>
      <c r="D72" s="446">
        <v>97000</v>
      </c>
      <c r="E72" s="446">
        <v>3663383</v>
      </c>
      <c r="F72" s="177"/>
      <c r="G72" s="177"/>
    </row>
    <row r="73" spans="1:7" s="57" customFormat="1" ht="18" customHeight="1">
      <c r="A73" s="446">
        <v>966062</v>
      </c>
      <c r="B73" s="9"/>
      <c r="C73" s="447" t="s">
        <v>576</v>
      </c>
      <c r="D73" s="446">
        <v>854000</v>
      </c>
      <c r="E73" s="446">
        <v>609146.26</v>
      </c>
    </row>
    <row r="74" spans="1:7" s="57" customFormat="1" ht="18" customHeight="1">
      <c r="A74" s="446">
        <v>1888826</v>
      </c>
      <c r="B74" s="9"/>
      <c r="C74" s="468" t="s">
        <v>577</v>
      </c>
      <c r="D74" s="446">
        <f>908000-D75</f>
        <v>877000</v>
      </c>
      <c r="E74" s="446">
        <f>2520393.865-E75</f>
        <v>2414742.7810000004</v>
      </c>
      <c r="F74" s="191"/>
      <c r="G74" s="469"/>
    </row>
    <row r="75" spans="1:7" s="57" customFormat="1" ht="18" customHeight="1">
      <c r="A75" s="446">
        <v>64677</v>
      </c>
      <c r="B75" s="9"/>
      <c r="C75" s="468" t="s">
        <v>379</v>
      </c>
      <c r="D75" s="446">
        <v>31000</v>
      </c>
      <c r="E75" s="446">
        <v>105651.084</v>
      </c>
      <c r="F75" s="191"/>
      <c r="G75" s="469"/>
    </row>
    <row r="76" spans="1:7" s="57" customFormat="1" ht="18" customHeight="1">
      <c r="A76" s="446">
        <v>2196907</v>
      </c>
      <c r="B76" s="470"/>
      <c r="C76" s="468" t="s">
        <v>118</v>
      </c>
      <c r="D76" s="446">
        <v>783000</v>
      </c>
      <c r="E76" s="446">
        <v>2778906.8820000002</v>
      </c>
    </row>
    <row r="77" spans="1:7" s="57" customFormat="1" ht="18" customHeight="1">
      <c r="A77" s="446">
        <v>34513</v>
      </c>
      <c r="B77" s="470"/>
      <c r="C77" s="447" t="s">
        <v>578</v>
      </c>
      <c r="D77" s="446">
        <v>16000</v>
      </c>
      <c r="E77" s="446">
        <v>2996</v>
      </c>
    </row>
    <row r="78" spans="1:7" s="57" customFormat="1" ht="18" customHeight="1">
      <c r="A78" s="446">
        <v>294884</v>
      </c>
      <c r="B78" s="470"/>
      <c r="C78" s="447" t="s">
        <v>579</v>
      </c>
      <c r="D78" s="446">
        <v>149000</v>
      </c>
      <c r="E78" s="446">
        <v>380713.95</v>
      </c>
    </row>
    <row r="79" spans="1:7" s="57" customFormat="1" ht="20.25" customHeight="1">
      <c r="A79" s="449">
        <f>SUM(A72:A78)</f>
        <v>9059556</v>
      </c>
      <c r="B79" s="471"/>
      <c r="C79" s="450" t="s">
        <v>214</v>
      </c>
      <c r="D79" s="449">
        <f>SUM(D72:D78)</f>
        <v>2807000</v>
      </c>
      <c r="E79" s="449">
        <f>SUM(E72:E78)</f>
        <v>9955539.9569999985</v>
      </c>
    </row>
    <row r="80" spans="1:7" s="57" customFormat="1" ht="19.5" customHeight="1">
      <c r="A80" s="451"/>
      <c r="B80" s="452" t="s">
        <v>29</v>
      </c>
      <c r="C80" s="472" t="s">
        <v>580</v>
      </c>
      <c r="D80" s="451"/>
      <c r="E80" s="451"/>
    </row>
    <row r="81" spans="1:5" s="57" customFormat="1" ht="23.25">
      <c r="A81" s="446"/>
      <c r="B81" s="452"/>
      <c r="C81" s="178" t="s">
        <v>355</v>
      </c>
      <c r="D81" s="446"/>
      <c r="E81" s="446"/>
    </row>
    <row r="82" spans="1:5" s="57" customFormat="1" ht="23.25">
      <c r="A82" s="446">
        <v>169222</v>
      </c>
      <c r="B82" s="452"/>
      <c r="C82" s="204" t="s">
        <v>581</v>
      </c>
      <c r="D82" s="446">
        <v>54000</v>
      </c>
      <c r="E82" s="446">
        <v>104822</v>
      </c>
    </row>
    <row r="83" spans="1:5" s="57" customFormat="1" ht="18">
      <c r="A83" s="73" t="s">
        <v>61</v>
      </c>
      <c r="B83" s="9"/>
      <c r="C83" s="468" t="s">
        <v>314</v>
      </c>
      <c r="D83" s="143" t="s">
        <v>61</v>
      </c>
      <c r="E83" s="446">
        <v>800</v>
      </c>
    </row>
    <row r="84" spans="1:5" s="57" customFormat="1" ht="15.75">
      <c r="A84" s="446">
        <v>506570</v>
      </c>
      <c r="B84" s="9"/>
      <c r="C84" s="447" t="s">
        <v>103</v>
      </c>
      <c r="D84" s="446">
        <v>62000</v>
      </c>
      <c r="E84" s="446">
        <v>86892.668999999994</v>
      </c>
    </row>
    <row r="85" spans="1:5" s="57" customFormat="1" ht="15.75">
      <c r="A85" s="446">
        <v>23099</v>
      </c>
      <c r="B85" s="9"/>
      <c r="C85" s="447" t="s">
        <v>217</v>
      </c>
      <c r="D85" s="446">
        <v>25000</v>
      </c>
      <c r="E85" s="446">
        <v>7181</v>
      </c>
    </row>
    <row r="86" spans="1:5" s="57" customFormat="1" ht="15.75">
      <c r="A86" s="446">
        <v>248539</v>
      </c>
      <c r="B86" s="9"/>
      <c r="C86" s="447" t="s">
        <v>218</v>
      </c>
      <c r="D86" s="446">
        <v>11000</v>
      </c>
      <c r="E86" s="446">
        <v>350205.01</v>
      </c>
    </row>
    <row r="87" spans="1:5" s="57" customFormat="1" ht="15.75">
      <c r="A87" s="446">
        <v>255869</v>
      </c>
      <c r="B87" s="9"/>
      <c r="C87" s="447" t="s">
        <v>330</v>
      </c>
      <c r="D87" s="446">
        <v>27000</v>
      </c>
      <c r="E87" s="446">
        <v>139622.41500000001</v>
      </c>
    </row>
    <row r="88" spans="1:5" s="57" customFormat="1" ht="15.75">
      <c r="A88" s="446">
        <v>685342</v>
      </c>
      <c r="B88" s="9"/>
      <c r="C88" s="447" t="s">
        <v>334</v>
      </c>
      <c r="D88" s="446">
        <v>460000</v>
      </c>
      <c r="E88" s="446">
        <v>1345694.173</v>
      </c>
    </row>
    <row r="89" spans="1:5" s="57" customFormat="1" ht="15.75">
      <c r="A89" s="446">
        <v>375359</v>
      </c>
      <c r="B89" s="9"/>
      <c r="C89" s="447" t="s">
        <v>140</v>
      </c>
      <c r="D89" s="446">
        <v>92000</v>
      </c>
      <c r="E89" s="446">
        <v>184833</v>
      </c>
    </row>
    <row r="90" spans="1:5" s="57" customFormat="1" ht="23.25">
      <c r="A90" s="73" t="s">
        <v>61</v>
      </c>
      <c r="B90" s="9"/>
      <c r="C90" s="178" t="s">
        <v>344</v>
      </c>
      <c r="D90" s="446">
        <v>31000</v>
      </c>
      <c r="E90" s="446">
        <v>344913.25</v>
      </c>
    </row>
    <row r="91" spans="1:5" s="57" customFormat="1" ht="15.75">
      <c r="A91" s="449">
        <f>SUM(A82:A89)</f>
        <v>2264000</v>
      </c>
      <c r="B91" s="173"/>
      <c r="C91" s="450" t="s">
        <v>385</v>
      </c>
      <c r="D91" s="449">
        <f>SUM(D82:D90)</f>
        <v>762000</v>
      </c>
      <c r="E91" s="449">
        <f>SUM(E82:E90)</f>
        <v>2564963.517</v>
      </c>
    </row>
    <row r="92" spans="1:5" s="57" customFormat="1" ht="15.75">
      <c r="A92" s="451"/>
      <c r="B92" s="452" t="s">
        <v>31</v>
      </c>
      <c r="C92" s="445" t="s">
        <v>220</v>
      </c>
      <c r="D92" s="451"/>
      <c r="E92" s="451"/>
    </row>
    <row r="93" spans="1:5" s="57" customFormat="1" ht="15.75">
      <c r="A93" s="446">
        <v>46227</v>
      </c>
      <c r="B93" s="9"/>
      <c r="C93" s="447" t="s">
        <v>105</v>
      </c>
      <c r="D93" s="446">
        <v>26000</v>
      </c>
      <c r="E93" s="446">
        <v>19820.55</v>
      </c>
    </row>
    <row r="94" spans="1:5" s="57" customFormat="1" ht="15.75">
      <c r="A94" s="456">
        <f>SUM(A93:A93)</f>
        <v>46227</v>
      </c>
      <c r="B94" s="173"/>
      <c r="C94" s="457" t="s">
        <v>222</v>
      </c>
      <c r="D94" s="456">
        <f>SUM(D93:D93)</f>
        <v>26000</v>
      </c>
      <c r="E94" s="456">
        <f>SUM(E93:E93)</f>
        <v>19820.55</v>
      </c>
    </row>
    <row r="95" spans="1:5" s="57" customFormat="1"/>
    <row r="96" spans="1:5" s="57" customFormat="1">
      <c r="C96" s="351" t="s">
        <v>582</v>
      </c>
    </row>
    <row r="97" spans="1:5" s="57" customFormat="1">
      <c r="A97"/>
      <c r="B97"/>
      <c r="C97" s="58"/>
      <c r="D97"/>
      <c r="E97"/>
    </row>
    <row r="98" spans="1:5" s="57" customFormat="1">
      <c r="A98"/>
      <c r="B98"/>
      <c r="C98"/>
      <c r="D98"/>
      <c r="E98"/>
    </row>
    <row r="99" spans="1:5" s="57" customFormat="1">
      <c r="A99"/>
      <c r="B99"/>
      <c r="C99"/>
      <c r="D99"/>
      <c r="E99"/>
    </row>
    <row r="100" spans="1:5" s="57" customFormat="1" ht="14.25">
      <c r="A100" s="410"/>
      <c r="B100" s="66"/>
      <c r="C100" s="473"/>
      <c r="D100" s="410"/>
      <c r="E100" s="410"/>
    </row>
    <row r="101" spans="1:5" s="57" customFormat="1" ht="15.75">
      <c r="A101" s="464" t="s">
        <v>574</v>
      </c>
      <c r="B101" s="464"/>
      <c r="C101" s="464"/>
      <c r="D101" s="464"/>
      <c r="E101" s="464"/>
    </row>
    <row r="102" spans="1:5" s="57" customFormat="1" ht="18.75">
      <c r="A102" s="430" t="s">
        <v>567</v>
      </c>
      <c r="B102" s="369"/>
      <c r="C102" s="465"/>
      <c r="D102" s="466"/>
      <c r="E102" s="466"/>
    </row>
    <row r="103" spans="1:5" s="57" customFormat="1" ht="18.75">
      <c r="A103" s="430" t="s">
        <v>288</v>
      </c>
      <c r="B103" s="160"/>
      <c r="C103" s="160"/>
      <c r="D103" s="160"/>
      <c r="E103" s="160"/>
    </row>
    <row r="104" spans="1:5" s="57" customFormat="1" ht="15.75">
      <c r="A104" s="93"/>
      <c r="B104" s="161"/>
      <c r="C104" s="93"/>
      <c r="D104" s="93"/>
      <c r="E104" s="431" t="s">
        <v>94</v>
      </c>
    </row>
    <row r="105" spans="1:5" s="57" customFormat="1" ht="15.75">
      <c r="A105" s="432" t="s">
        <v>8</v>
      </c>
      <c r="B105" s="433"/>
      <c r="C105" s="163"/>
      <c r="D105" s="434" t="s">
        <v>4</v>
      </c>
      <c r="E105" s="435"/>
    </row>
    <row r="106" spans="1:5" s="57" customFormat="1" ht="18.75">
      <c r="A106" s="436" t="s">
        <v>5</v>
      </c>
      <c r="B106" s="437" t="s">
        <v>6</v>
      </c>
      <c r="C106" s="474"/>
      <c r="D106" s="439" t="s">
        <v>7</v>
      </c>
      <c r="E106" s="439" t="s">
        <v>8</v>
      </c>
    </row>
    <row r="107" spans="1:5" s="57" customFormat="1" ht="15.75">
      <c r="A107" s="440">
        <v>2011</v>
      </c>
      <c r="B107" s="441"/>
      <c r="C107" s="161"/>
      <c r="D107" s="442"/>
      <c r="E107" s="442"/>
    </row>
    <row r="108" spans="1:5" s="57" customFormat="1" ht="15.75">
      <c r="A108" s="451"/>
      <c r="B108" s="444" t="s">
        <v>33</v>
      </c>
      <c r="C108" s="445" t="s">
        <v>223</v>
      </c>
      <c r="D108" s="475"/>
      <c r="E108" s="475"/>
    </row>
    <row r="109" spans="1:5" s="57" customFormat="1" ht="18">
      <c r="A109" s="446">
        <v>500000</v>
      </c>
      <c r="B109" s="444"/>
      <c r="C109" s="447" t="s">
        <v>174</v>
      </c>
      <c r="D109" s="143" t="s">
        <v>61</v>
      </c>
      <c r="E109" s="446">
        <v>86000</v>
      </c>
    </row>
    <row r="110" spans="1:5" s="57" customFormat="1" ht="18">
      <c r="A110" s="446"/>
      <c r="B110" s="444"/>
      <c r="C110" s="447" t="s">
        <v>106</v>
      </c>
      <c r="D110" s="143"/>
      <c r="E110" s="446"/>
    </row>
    <row r="111" spans="1:5" s="57" customFormat="1" ht="18">
      <c r="A111" s="446">
        <v>340715</v>
      </c>
      <c r="B111" s="9"/>
      <c r="C111" s="447" t="s">
        <v>583</v>
      </c>
      <c r="D111" s="111">
        <v>221000</v>
      </c>
      <c r="E111" s="446">
        <v>1493514.919</v>
      </c>
    </row>
    <row r="112" spans="1:5" s="57" customFormat="1" ht="15.75">
      <c r="A112" s="446">
        <v>276376</v>
      </c>
      <c r="B112" s="9"/>
      <c r="C112" s="447" t="s">
        <v>318</v>
      </c>
      <c r="D112" s="446">
        <v>61000</v>
      </c>
      <c r="E112" s="446">
        <v>192615.595</v>
      </c>
    </row>
    <row r="113" spans="1:7" s="57" customFormat="1" ht="18" customHeight="1">
      <c r="A113" s="456">
        <f>SUM(A109:A112)</f>
        <v>1117091</v>
      </c>
      <c r="B113" s="173"/>
      <c r="C113" s="457" t="s">
        <v>225</v>
      </c>
      <c r="D113" s="456">
        <f>SUM(D109:D112)</f>
        <v>282000</v>
      </c>
      <c r="E113" s="456">
        <f>SUM(E109:E112)</f>
        <v>1772130.514</v>
      </c>
    </row>
    <row r="114" spans="1:7" s="57" customFormat="1" ht="20.25" customHeight="1">
      <c r="A114" s="373"/>
      <c r="B114" s="452" t="s">
        <v>37</v>
      </c>
      <c r="C114" s="476" t="s">
        <v>226</v>
      </c>
      <c r="D114" s="373"/>
      <c r="E114" s="373"/>
    </row>
    <row r="115" spans="1:7" s="57" customFormat="1" ht="20.25" customHeight="1">
      <c r="A115" s="446">
        <v>1330715</v>
      </c>
      <c r="B115" s="452"/>
      <c r="C115" s="468" t="s">
        <v>584</v>
      </c>
      <c r="D115" s="446">
        <f>308000-D116</f>
        <v>300000</v>
      </c>
      <c r="E115" s="446">
        <f>433422.592-E116</f>
        <v>424324.29200000002</v>
      </c>
      <c r="F115" s="177"/>
      <c r="G115" s="177"/>
    </row>
    <row r="116" spans="1:7" s="57" customFormat="1" ht="20.25" customHeight="1">
      <c r="A116" s="477">
        <v>9707</v>
      </c>
      <c r="B116" s="452"/>
      <c r="C116" s="468" t="s">
        <v>585</v>
      </c>
      <c r="D116" s="477">
        <v>8000</v>
      </c>
      <c r="E116" s="477">
        <v>9098.2999999999993</v>
      </c>
      <c r="G116" s="177"/>
    </row>
    <row r="117" spans="1:7" s="57" customFormat="1" ht="20.25" customHeight="1">
      <c r="A117" s="446">
        <f>A115+A116</f>
        <v>1340422</v>
      </c>
      <c r="B117" s="173"/>
      <c r="C117" s="457" t="s">
        <v>231</v>
      </c>
      <c r="D117" s="446">
        <f>D115+D116</f>
        <v>308000</v>
      </c>
      <c r="E117" s="446">
        <f>E115+E116</f>
        <v>433422.592</v>
      </c>
    </row>
    <row r="118" spans="1:7" s="57" customFormat="1" ht="20.25" customHeight="1">
      <c r="A118" s="451"/>
      <c r="B118" s="452" t="s">
        <v>41</v>
      </c>
      <c r="C118" s="445" t="s">
        <v>586</v>
      </c>
      <c r="D118" s="451"/>
      <c r="E118" s="451"/>
    </row>
    <row r="119" spans="1:7" s="57" customFormat="1" ht="19.5" customHeight="1">
      <c r="A119" s="446">
        <v>321998</v>
      </c>
      <c r="B119" s="9"/>
      <c r="C119" s="447" t="s">
        <v>104</v>
      </c>
      <c r="D119" s="446">
        <v>17000</v>
      </c>
      <c r="E119" s="446">
        <v>202601.91500000001</v>
      </c>
    </row>
    <row r="120" spans="1:7" s="57" customFormat="1" ht="19.5" customHeight="1">
      <c r="A120" s="446">
        <v>54248</v>
      </c>
      <c r="B120" s="9"/>
      <c r="C120" s="447" t="s">
        <v>587</v>
      </c>
      <c r="D120" s="446">
        <v>67000</v>
      </c>
      <c r="E120" s="446">
        <v>132410.04999999999</v>
      </c>
    </row>
    <row r="121" spans="1:7" s="57" customFormat="1" ht="23.25" customHeight="1">
      <c r="A121" s="449">
        <f>SUM(A119:A120)</f>
        <v>376246</v>
      </c>
      <c r="B121" s="63"/>
      <c r="C121" s="450" t="s">
        <v>404</v>
      </c>
      <c r="D121" s="449">
        <f>SUM(D119:D120)</f>
        <v>84000</v>
      </c>
      <c r="E121" s="449">
        <f>SUM(E119:E120)</f>
        <v>335011.96499999997</v>
      </c>
    </row>
    <row r="122" spans="1:7" s="57" customFormat="1" ht="23.25" customHeight="1">
      <c r="A122" s="456">
        <f>SUM(A23+A32+A49+A64+A70+A79+A91+A94+A113+A117+A121)</f>
        <v>53905312</v>
      </c>
      <c r="B122" s="173"/>
      <c r="C122" s="478" t="s">
        <v>166</v>
      </c>
      <c r="D122" s="456">
        <f>SUM(D23+D32+D49+D64+D70+D79+D91+D94+D113+D117+D121)</f>
        <v>25000000</v>
      </c>
      <c r="E122" s="456">
        <f>SUM(E23+E32+E49+E64+E70+E79+E91+E94+E113+E117+E121)</f>
        <v>58155633.919</v>
      </c>
    </row>
    <row r="123" spans="1:7" s="57" customFormat="1" ht="23.25" customHeight="1">
      <c r="A123" s="460"/>
      <c r="B123" s="66"/>
      <c r="C123" s="479"/>
      <c r="D123" s="460"/>
      <c r="E123" s="460"/>
    </row>
    <row r="124" spans="1:7" s="57" customFormat="1" ht="19.5" customHeight="1">
      <c r="A124"/>
      <c r="B124"/>
      <c r="C124" s="58" t="s">
        <v>588</v>
      </c>
      <c r="D124"/>
      <c r="E124"/>
    </row>
  </sheetData>
  <mergeCells count="9">
    <mergeCell ref="A101:E101"/>
    <mergeCell ref="D106:D107"/>
    <mergeCell ref="E106:E107"/>
    <mergeCell ref="A1:E1"/>
    <mergeCell ref="D6:D7"/>
    <mergeCell ref="E6:E7"/>
    <mergeCell ref="A55:E55"/>
    <mergeCell ref="D60:D61"/>
    <mergeCell ref="E60:E61"/>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114"/>
  <sheetViews>
    <sheetView rightToLeft="1" workbookViewId="0">
      <selection sqref="A1:XFD1048576"/>
    </sheetView>
  </sheetViews>
  <sheetFormatPr defaultRowHeight="12.75"/>
  <cols>
    <col min="1" max="1" width="14.7109375" style="481" customWidth="1"/>
    <col min="2" max="2" width="32.140625" style="481" customWidth="1"/>
    <col min="3" max="4" width="14.7109375" style="481" customWidth="1"/>
    <col min="5" max="16384" width="9.140625" style="481"/>
  </cols>
  <sheetData>
    <row r="2" spans="1:4" ht="23.25">
      <c r="A2" s="480" t="s">
        <v>589</v>
      </c>
      <c r="B2" s="480"/>
      <c r="C2" s="480"/>
      <c r="D2" s="480"/>
    </row>
    <row r="3" spans="1:4" ht="26.25">
      <c r="A3" s="248" t="s">
        <v>590</v>
      </c>
      <c r="B3" s="250"/>
      <c r="C3" s="250"/>
      <c r="D3" s="250"/>
    </row>
    <row r="4" spans="1:4" ht="26.25">
      <c r="A4" s="248" t="s">
        <v>301</v>
      </c>
      <c r="B4" s="250"/>
      <c r="C4" s="250"/>
      <c r="D4" s="250"/>
    </row>
    <row r="5" spans="1:4" ht="23.25">
      <c r="A5" s="482"/>
      <c r="B5" s="482"/>
      <c r="C5" s="482"/>
      <c r="D5" s="483" t="s">
        <v>94</v>
      </c>
    </row>
    <row r="6" spans="1:4" ht="23.25">
      <c r="A6" s="484" t="s">
        <v>172</v>
      </c>
      <c r="B6" s="485"/>
      <c r="C6" s="486" t="s">
        <v>4</v>
      </c>
      <c r="D6" s="258"/>
    </row>
    <row r="7" spans="1:4" ht="26.25">
      <c r="A7" s="487" t="s">
        <v>5</v>
      </c>
      <c r="B7" s="488" t="s">
        <v>6</v>
      </c>
      <c r="C7" s="215" t="s">
        <v>7</v>
      </c>
      <c r="D7" s="215" t="s">
        <v>8</v>
      </c>
    </row>
    <row r="8" spans="1:4" ht="23.25">
      <c r="A8" s="489">
        <v>2011</v>
      </c>
      <c r="B8" s="490"/>
      <c r="C8" s="218"/>
      <c r="D8" s="218"/>
    </row>
    <row r="9" spans="1:4" ht="23.25">
      <c r="A9" s="491"/>
      <c r="B9" s="492" t="s">
        <v>591</v>
      </c>
      <c r="C9" s="493"/>
      <c r="D9" s="491"/>
    </row>
    <row r="10" spans="1:4" s="495" customFormat="1" ht="23.25">
      <c r="A10" s="494"/>
      <c r="B10" s="390" t="s">
        <v>592</v>
      </c>
      <c r="C10" s="372"/>
      <c r="D10" s="373"/>
    </row>
    <row r="11" spans="1:4" s="495" customFormat="1" ht="23.25">
      <c r="A11" s="111">
        <v>11302829</v>
      </c>
      <c r="B11" s="50" t="s">
        <v>593</v>
      </c>
      <c r="C11" s="114">
        <v>4674462</v>
      </c>
      <c r="D11" s="111">
        <v>14145590.725</v>
      </c>
    </row>
    <row r="12" spans="1:4" s="495" customFormat="1" ht="23.25">
      <c r="A12" s="111">
        <v>4750052</v>
      </c>
      <c r="B12" s="496" t="s">
        <v>594</v>
      </c>
      <c r="C12" s="114">
        <v>3130833</v>
      </c>
      <c r="D12" s="111">
        <v>6523587.4989999998</v>
      </c>
    </row>
    <row r="13" spans="1:4" s="495" customFormat="1" ht="23.25">
      <c r="A13" s="111">
        <v>5720903</v>
      </c>
      <c r="B13" s="50" t="s">
        <v>595</v>
      </c>
      <c r="C13" s="114">
        <v>1290412</v>
      </c>
      <c r="D13" s="111">
        <v>6511258.6409999998</v>
      </c>
    </row>
    <row r="14" spans="1:4" s="495" customFormat="1" ht="23.25">
      <c r="A14" s="111">
        <v>2496207</v>
      </c>
      <c r="B14" s="50" t="s">
        <v>596</v>
      </c>
      <c r="C14" s="114">
        <v>6333112</v>
      </c>
      <c r="D14" s="111">
        <v>2452704.7749999999</v>
      </c>
    </row>
    <row r="15" spans="1:4" ht="23.25">
      <c r="A15" s="497">
        <f>SUM(A11:A14)</f>
        <v>24269991</v>
      </c>
      <c r="B15" s="305" t="s">
        <v>597</v>
      </c>
      <c r="C15" s="498">
        <f>SUM(C11:C14)</f>
        <v>15428819</v>
      </c>
      <c r="D15" s="497">
        <f>SUM(D11:D14)</f>
        <v>29633141.639999997</v>
      </c>
    </row>
    <row r="16" spans="1:4" ht="23.25">
      <c r="A16" s="499"/>
      <c r="B16" s="492" t="s">
        <v>598</v>
      </c>
      <c r="C16" s="500"/>
      <c r="D16" s="499"/>
    </row>
    <row r="17" spans="1:5" ht="20.25" customHeight="1">
      <c r="A17" s="117">
        <v>16343128</v>
      </c>
      <c r="B17" s="303" t="s">
        <v>599</v>
      </c>
      <c r="C17" s="118">
        <v>2481745</v>
      </c>
      <c r="D17" s="117">
        <v>13799236.762</v>
      </c>
    </row>
    <row r="18" spans="1:5" ht="20.25" customHeight="1">
      <c r="A18" s="117">
        <v>102060</v>
      </c>
      <c r="B18" s="303" t="s">
        <v>600</v>
      </c>
      <c r="C18" s="118">
        <v>20574</v>
      </c>
      <c r="D18" s="117">
        <v>75280.808000000005</v>
      </c>
    </row>
    <row r="19" spans="1:5" ht="23.25" customHeight="1">
      <c r="A19" s="501">
        <f>SUM(A17:A18)</f>
        <v>16445188</v>
      </c>
      <c r="B19" s="299" t="s">
        <v>601</v>
      </c>
      <c r="C19" s="502">
        <f>SUM(C17:C18)</f>
        <v>2502319</v>
      </c>
      <c r="D19" s="501">
        <f>SUM(D17:D18)</f>
        <v>13874517.57</v>
      </c>
      <c r="E19" s="503"/>
    </row>
    <row r="20" spans="1:5" s="495" customFormat="1" ht="24" customHeight="1">
      <c r="A20" s="111"/>
      <c r="B20" s="390" t="s">
        <v>602</v>
      </c>
      <c r="C20" s="114"/>
      <c r="D20" s="111"/>
      <c r="E20" s="504"/>
    </row>
    <row r="21" spans="1:5" s="495" customFormat="1" ht="20.25" customHeight="1">
      <c r="A21" s="111">
        <v>986603</v>
      </c>
      <c r="B21" s="50" t="s">
        <v>603</v>
      </c>
      <c r="C21" s="114">
        <v>687525</v>
      </c>
      <c r="D21" s="111">
        <v>975116.42799999996</v>
      </c>
      <c r="E21" s="504"/>
    </row>
    <row r="22" spans="1:5" s="495" customFormat="1" ht="20.25" customHeight="1">
      <c r="A22" s="111">
        <v>9737018</v>
      </c>
      <c r="B22" s="50" t="s">
        <v>604</v>
      </c>
      <c r="C22" s="114">
        <v>5149700</v>
      </c>
      <c r="D22" s="111">
        <v>7874586.8480000002</v>
      </c>
      <c r="E22" s="504"/>
    </row>
    <row r="23" spans="1:5" ht="24" customHeight="1">
      <c r="A23" s="497">
        <f>SUM(A21:A22)</f>
        <v>10723621</v>
      </c>
      <c r="B23" s="299" t="s">
        <v>605</v>
      </c>
      <c r="C23" s="498">
        <f>SUM(C21:C22)</f>
        <v>5837225</v>
      </c>
      <c r="D23" s="497">
        <f>SUM(D21:D22)</f>
        <v>8849703.2760000005</v>
      </c>
      <c r="E23" s="503"/>
    </row>
    <row r="24" spans="1:5" s="495" customFormat="1" ht="20.25" customHeight="1">
      <c r="A24" s="104"/>
      <c r="B24" s="505" t="s">
        <v>606</v>
      </c>
      <c r="C24" s="106"/>
      <c r="D24" s="104"/>
      <c r="E24" s="504"/>
    </row>
    <row r="25" spans="1:5" s="495" customFormat="1" ht="20.25" customHeight="1">
      <c r="A25" s="111">
        <v>2466512</v>
      </c>
      <c r="B25" s="50" t="s">
        <v>607</v>
      </c>
      <c r="C25" s="114">
        <v>1231637</v>
      </c>
      <c r="D25" s="111">
        <v>5798271.4330000002</v>
      </c>
      <c r="E25" s="504"/>
    </row>
    <row r="26" spans="1:5" ht="24" customHeight="1">
      <c r="A26" s="497">
        <f>SUM(A25)</f>
        <v>2466512</v>
      </c>
      <c r="B26" s="305" t="s">
        <v>608</v>
      </c>
      <c r="C26" s="498">
        <f>SUM(C25)</f>
        <v>1231637</v>
      </c>
      <c r="D26" s="497">
        <f>SUM(D25)</f>
        <v>5798271.4330000002</v>
      </c>
      <c r="E26" s="503"/>
    </row>
    <row r="27" spans="1:5" ht="24" customHeight="1">
      <c r="A27" s="501">
        <f>SUM(A15+A19+A23+A26)</f>
        <v>53905312</v>
      </c>
      <c r="B27" s="299" t="s">
        <v>166</v>
      </c>
      <c r="C27" s="502">
        <f>SUM(C15+C19+C23+C26)</f>
        <v>25000000</v>
      </c>
      <c r="D27" s="501">
        <f>SUM(D15+D19+D23+D26)</f>
        <v>58155633.918999992</v>
      </c>
      <c r="E27" s="503"/>
    </row>
    <row r="28" spans="1:5" ht="21.75">
      <c r="A28" s="506"/>
      <c r="B28" s="482"/>
      <c r="C28" s="482"/>
      <c r="D28" s="507"/>
    </row>
    <row r="29" spans="1:5" ht="21.75">
      <c r="A29" s="508"/>
      <c r="B29" s="58" t="s">
        <v>609</v>
      </c>
      <c r="C29" s="482"/>
      <c r="D29" s="509"/>
    </row>
    <row r="30" spans="1:5" ht="21.75">
      <c r="A30" s="506"/>
      <c r="B30" s="482"/>
      <c r="C30" s="482"/>
      <c r="D30" s="507"/>
    </row>
    <row r="31" spans="1:5" ht="21.75">
      <c r="A31" s="506"/>
      <c r="B31" s="482"/>
      <c r="C31" s="482"/>
      <c r="D31" s="507"/>
    </row>
    <row r="32" spans="1:5" ht="21.75">
      <c r="A32" s="506"/>
      <c r="B32" s="482"/>
      <c r="C32" s="482"/>
      <c r="D32" s="507"/>
    </row>
    <row r="33" spans="1:4" ht="21.75">
      <c r="A33" s="506"/>
      <c r="B33" s="482"/>
      <c r="C33" s="482"/>
      <c r="D33" s="507"/>
    </row>
    <row r="34" spans="1:4" ht="21.75">
      <c r="A34" s="506"/>
      <c r="B34" s="482"/>
      <c r="C34" s="482"/>
      <c r="D34" s="507"/>
    </row>
    <row r="35" spans="1:4" ht="21.75">
      <c r="A35" s="506"/>
      <c r="B35" s="482"/>
      <c r="C35" s="482"/>
      <c r="D35" s="507"/>
    </row>
    <row r="36" spans="1:4" ht="21.75">
      <c r="A36" s="506"/>
      <c r="B36" s="482"/>
      <c r="C36" s="482"/>
      <c r="D36" s="507"/>
    </row>
    <row r="38" spans="1:4">
      <c r="A38" s="506"/>
      <c r="B38" s="482"/>
      <c r="C38" s="482"/>
      <c r="D38" s="510"/>
    </row>
    <row r="39" spans="1:4">
      <c r="A39" s="506"/>
      <c r="B39" s="482"/>
      <c r="C39" s="482"/>
      <c r="D39" s="510"/>
    </row>
    <row r="40" spans="1:4" ht="21.75">
      <c r="A40" s="506"/>
      <c r="B40" s="482"/>
      <c r="C40" s="482"/>
      <c r="D40" s="507"/>
    </row>
    <row r="41" spans="1:4">
      <c r="A41" s="506"/>
      <c r="B41" s="482"/>
      <c r="C41" s="482"/>
      <c r="D41" s="482"/>
    </row>
    <row r="42" spans="1:4">
      <c r="A42" s="506"/>
      <c r="B42" s="482"/>
      <c r="C42" s="482"/>
      <c r="D42" s="482"/>
    </row>
    <row r="43" spans="1:4">
      <c r="A43" s="506"/>
      <c r="B43" s="482"/>
      <c r="C43" s="482"/>
      <c r="D43" s="482"/>
    </row>
    <row r="44" spans="1:4">
      <c r="A44" s="506"/>
      <c r="B44" s="482"/>
      <c r="C44" s="482"/>
      <c r="D44" s="482"/>
    </row>
    <row r="45" spans="1:4">
      <c r="A45" s="506"/>
      <c r="B45" s="482"/>
      <c r="C45" s="482"/>
      <c r="D45" s="482"/>
    </row>
    <row r="46" spans="1:4">
      <c r="A46" s="506"/>
      <c r="B46" s="482"/>
      <c r="C46" s="482"/>
      <c r="D46" s="482"/>
    </row>
    <row r="47" spans="1:4">
      <c r="A47" s="506"/>
      <c r="B47" s="482"/>
      <c r="C47" s="482"/>
      <c r="D47" s="482"/>
    </row>
    <row r="48" spans="1:4">
      <c r="A48" s="506"/>
      <c r="B48" s="482"/>
      <c r="C48" s="482"/>
      <c r="D48" s="482"/>
    </row>
    <row r="49" spans="1:4">
      <c r="A49" s="506"/>
      <c r="B49" s="482"/>
      <c r="C49" s="482"/>
      <c r="D49" s="482"/>
    </row>
    <row r="50" spans="1:4">
      <c r="A50" s="506"/>
      <c r="B50" s="482"/>
      <c r="C50" s="482"/>
      <c r="D50" s="482"/>
    </row>
    <row r="51" spans="1:4">
      <c r="A51" s="506"/>
      <c r="B51" s="482"/>
      <c r="C51" s="482"/>
      <c r="D51" s="482"/>
    </row>
    <row r="52" spans="1:4">
      <c r="A52" s="506"/>
      <c r="B52" s="482"/>
      <c r="C52" s="482"/>
      <c r="D52" s="482"/>
    </row>
    <row r="53" spans="1:4">
      <c r="A53" s="506"/>
      <c r="B53" s="482"/>
      <c r="C53" s="482"/>
      <c r="D53" s="482"/>
    </row>
    <row r="54" spans="1:4">
      <c r="A54" s="506"/>
      <c r="B54" s="482"/>
      <c r="C54" s="482"/>
      <c r="D54" s="482"/>
    </row>
    <row r="55" spans="1:4">
      <c r="A55" s="506"/>
      <c r="B55" s="482"/>
      <c r="C55" s="482"/>
      <c r="D55" s="482"/>
    </row>
    <row r="56" spans="1:4">
      <c r="A56" s="506"/>
      <c r="B56" s="482"/>
      <c r="C56" s="482"/>
      <c r="D56" s="482"/>
    </row>
    <row r="57" spans="1:4">
      <c r="A57" s="506"/>
      <c r="B57" s="482"/>
      <c r="C57" s="482"/>
      <c r="D57" s="482"/>
    </row>
    <row r="58" spans="1:4">
      <c r="A58" s="506"/>
      <c r="B58" s="482"/>
      <c r="C58" s="482"/>
      <c r="D58" s="482"/>
    </row>
    <row r="59" spans="1:4">
      <c r="A59" s="506"/>
      <c r="B59" s="482"/>
      <c r="C59" s="482"/>
      <c r="D59" s="482"/>
    </row>
    <row r="60" spans="1:4">
      <c r="A60" s="506"/>
      <c r="B60" s="482"/>
      <c r="C60" s="482"/>
      <c r="D60" s="482"/>
    </row>
    <row r="61" spans="1:4">
      <c r="A61" s="506"/>
      <c r="B61" s="482"/>
      <c r="C61" s="482"/>
      <c r="D61" s="482"/>
    </row>
    <row r="62" spans="1:4">
      <c r="A62" s="506"/>
      <c r="B62" s="482"/>
      <c r="C62" s="482"/>
      <c r="D62" s="482"/>
    </row>
    <row r="63" spans="1:4">
      <c r="A63" s="506"/>
      <c r="B63" s="482"/>
      <c r="C63" s="482"/>
      <c r="D63" s="482"/>
    </row>
    <row r="64" spans="1:4">
      <c r="A64" s="506"/>
      <c r="B64" s="482"/>
      <c r="C64" s="482"/>
      <c r="D64" s="482"/>
    </row>
    <row r="65" spans="1:4">
      <c r="A65" s="506"/>
      <c r="B65" s="482"/>
      <c r="C65" s="482"/>
      <c r="D65" s="482"/>
    </row>
    <row r="66" spans="1:4">
      <c r="A66" s="506"/>
      <c r="B66" s="482"/>
      <c r="C66" s="482"/>
      <c r="D66" s="482"/>
    </row>
    <row r="67" spans="1:4">
      <c r="A67" s="506"/>
      <c r="B67" s="482"/>
      <c r="C67" s="482"/>
      <c r="D67" s="482"/>
    </row>
    <row r="68" spans="1:4">
      <c r="A68" s="506"/>
      <c r="B68" s="482"/>
      <c r="C68" s="482"/>
      <c r="D68" s="482"/>
    </row>
    <row r="69" spans="1:4">
      <c r="A69" s="506"/>
      <c r="B69" s="482"/>
      <c r="C69" s="482"/>
      <c r="D69" s="482"/>
    </row>
    <row r="70" spans="1:4">
      <c r="A70" s="506"/>
      <c r="B70" s="482"/>
      <c r="C70" s="482"/>
      <c r="D70" s="482"/>
    </row>
    <row r="71" spans="1:4">
      <c r="A71" s="506"/>
      <c r="B71" s="482"/>
      <c r="C71" s="482"/>
      <c r="D71" s="482"/>
    </row>
    <row r="72" spans="1:4">
      <c r="A72" s="506"/>
      <c r="B72" s="482"/>
      <c r="C72" s="482"/>
      <c r="D72" s="482"/>
    </row>
    <row r="73" spans="1:4">
      <c r="A73" s="506"/>
      <c r="B73" s="482"/>
      <c r="C73" s="482"/>
      <c r="D73" s="482"/>
    </row>
    <row r="74" spans="1:4">
      <c r="A74" s="506"/>
      <c r="B74" s="482"/>
      <c r="C74" s="482"/>
      <c r="D74" s="482"/>
    </row>
    <row r="75" spans="1:4">
      <c r="A75" s="506"/>
      <c r="B75" s="482"/>
      <c r="C75" s="482"/>
      <c r="D75" s="482"/>
    </row>
    <row r="76" spans="1:4">
      <c r="A76" s="506"/>
      <c r="B76" s="482"/>
      <c r="C76" s="482"/>
      <c r="D76" s="482"/>
    </row>
    <row r="77" spans="1:4">
      <c r="A77" s="506"/>
      <c r="B77" s="482"/>
      <c r="C77" s="482"/>
      <c r="D77" s="482"/>
    </row>
    <row r="78" spans="1:4">
      <c r="A78" s="506"/>
      <c r="B78" s="482"/>
      <c r="C78" s="482"/>
      <c r="D78" s="482"/>
    </row>
    <row r="79" spans="1:4">
      <c r="A79" s="506"/>
      <c r="B79" s="482"/>
      <c r="C79" s="482"/>
      <c r="D79" s="482"/>
    </row>
    <row r="80" spans="1:4">
      <c r="A80" s="506"/>
      <c r="B80" s="482"/>
      <c r="C80" s="482"/>
      <c r="D80" s="482"/>
    </row>
    <row r="81" spans="1:4">
      <c r="A81" s="506"/>
      <c r="B81" s="482"/>
      <c r="C81" s="482"/>
      <c r="D81" s="482"/>
    </row>
    <row r="82" spans="1:4">
      <c r="A82" s="506"/>
      <c r="B82" s="482"/>
      <c r="C82" s="482"/>
      <c r="D82" s="482"/>
    </row>
    <row r="83" spans="1:4">
      <c r="A83" s="506"/>
      <c r="B83" s="482"/>
      <c r="C83" s="482"/>
      <c r="D83" s="482"/>
    </row>
    <row r="84" spans="1:4">
      <c r="A84" s="506"/>
      <c r="B84" s="482"/>
      <c r="C84" s="482"/>
      <c r="D84" s="482"/>
    </row>
    <row r="85" spans="1:4">
      <c r="A85" s="506"/>
      <c r="B85" s="482"/>
      <c r="C85" s="482"/>
      <c r="D85" s="482"/>
    </row>
    <row r="86" spans="1:4">
      <c r="A86" s="506"/>
      <c r="B86" s="482"/>
      <c r="C86" s="482"/>
      <c r="D86" s="482"/>
    </row>
    <row r="87" spans="1:4">
      <c r="A87" s="506"/>
      <c r="B87" s="482"/>
      <c r="C87" s="482"/>
      <c r="D87" s="482"/>
    </row>
    <row r="88" spans="1:4">
      <c r="A88" s="506"/>
      <c r="B88" s="482"/>
      <c r="C88" s="482"/>
      <c r="D88" s="482"/>
    </row>
    <row r="89" spans="1:4">
      <c r="A89" s="506"/>
      <c r="B89" s="482"/>
      <c r="C89" s="482"/>
      <c r="D89" s="482"/>
    </row>
    <row r="90" spans="1:4">
      <c r="A90" s="506"/>
      <c r="B90" s="482"/>
      <c r="C90" s="482"/>
      <c r="D90" s="482"/>
    </row>
    <row r="91" spans="1:4">
      <c r="A91" s="506"/>
      <c r="B91" s="482"/>
      <c r="C91" s="482"/>
      <c r="D91" s="482"/>
    </row>
    <row r="92" spans="1:4">
      <c r="A92" s="506"/>
      <c r="B92" s="482"/>
      <c r="C92" s="482"/>
      <c r="D92" s="482"/>
    </row>
    <row r="93" spans="1:4">
      <c r="A93" s="506"/>
      <c r="B93" s="482"/>
      <c r="C93" s="482"/>
      <c r="D93" s="482"/>
    </row>
    <row r="94" spans="1:4">
      <c r="A94" s="506"/>
      <c r="B94" s="482"/>
      <c r="C94" s="482"/>
      <c r="D94" s="482"/>
    </row>
    <row r="95" spans="1:4">
      <c r="A95" s="506"/>
      <c r="B95" s="482"/>
      <c r="C95" s="482"/>
      <c r="D95" s="482"/>
    </row>
    <row r="96" spans="1:4">
      <c r="A96" s="506"/>
      <c r="B96" s="482"/>
      <c r="C96" s="482"/>
      <c r="D96" s="482"/>
    </row>
    <row r="97" spans="1:4">
      <c r="A97" s="482"/>
      <c r="B97" s="482"/>
      <c r="C97" s="482"/>
      <c r="D97" s="482"/>
    </row>
    <row r="98" spans="1:4">
      <c r="A98" s="482"/>
      <c r="B98" s="482"/>
      <c r="C98" s="482"/>
      <c r="D98" s="482"/>
    </row>
    <row r="99" spans="1:4">
      <c r="A99" s="482"/>
      <c r="B99" s="482"/>
      <c r="C99" s="482"/>
      <c r="D99" s="482"/>
    </row>
    <row r="100" spans="1:4">
      <c r="A100" s="482"/>
      <c r="B100" s="482"/>
      <c r="C100" s="482"/>
      <c r="D100" s="482"/>
    </row>
    <row r="101" spans="1:4">
      <c r="A101" s="482"/>
      <c r="B101" s="482"/>
      <c r="C101" s="482"/>
      <c r="D101" s="482"/>
    </row>
    <row r="102" spans="1:4">
      <c r="A102" s="482"/>
      <c r="B102" s="482"/>
      <c r="C102" s="482"/>
      <c r="D102" s="482"/>
    </row>
    <row r="103" spans="1:4">
      <c r="A103" s="482"/>
      <c r="B103" s="482"/>
      <c r="C103" s="482"/>
      <c r="D103" s="482"/>
    </row>
    <row r="104" spans="1:4">
      <c r="A104" s="482"/>
      <c r="B104" s="482"/>
      <c r="C104" s="482"/>
      <c r="D104" s="482"/>
    </row>
    <row r="105" spans="1:4">
      <c r="A105" s="482"/>
      <c r="B105" s="482"/>
      <c r="C105" s="482"/>
      <c r="D105" s="482"/>
    </row>
    <row r="106" spans="1:4">
      <c r="A106" s="482"/>
      <c r="B106" s="482"/>
      <c r="C106" s="482"/>
      <c r="D106" s="482"/>
    </row>
    <row r="107" spans="1:4">
      <c r="A107" s="482"/>
      <c r="B107" s="482"/>
      <c r="C107" s="482"/>
      <c r="D107" s="482"/>
    </row>
    <row r="108" spans="1:4">
      <c r="A108" s="482"/>
      <c r="B108" s="482"/>
      <c r="C108" s="482"/>
      <c r="D108" s="482"/>
    </row>
    <row r="109" spans="1:4">
      <c r="A109" s="482"/>
      <c r="B109" s="482"/>
      <c r="C109" s="482"/>
      <c r="D109" s="482"/>
    </row>
    <row r="110" spans="1:4">
      <c r="A110" s="482"/>
      <c r="B110" s="482"/>
      <c r="C110" s="482"/>
      <c r="D110" s="482"/>
    </row>
    <row r="111" spans="1:4">
      <c r="A111" s="482"/>
      <c r="B111" s="482"/>
      <c r="C111" s="482"/>
      <c r="D111" s="482"/>
    </row>
    <row r="112" spans="1:4">
      <c r="A112" s="482"/>
      <c r="B112" s="482"/>
      <c r="C112" s="482"/>
      <c r="D112" s="482"/>
    </row>
    <row r="113" spans="1:4">
      <c r="A113" s="482"/>
      <c r="B113" s="482"/>
      <c r="C113" s="482"/>
      <c r="D113" s="482"/>
    </row>
    <row r="114" spans="1:4">
      <c r="A114" s="482"/>
      <c r="B114" s="482"/>
      <c r="C114" s="482"/>
      <c r="D114" s="482"/>
    </row>
  </sheetData>
  <mergeCells count="3">
    <mergeCell ref="A2:D2"/>
    <mergeCell ref="C7:C8"/>
    <mergeCell ref="D7:D8"/>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113"/>
  <sheetViews>
    <sheetView rightToLeft="1" topLeftCell="A49" workbookViewId="0">
      <selection activeCell="B63" sqref="B63"/>
    </sheetView>
  </sheetViews>
  <sheetFormatPr defaultRowHeight="12.75"/>
  <cols>
    <col min="1" max="1" width="15.7109375" customWidth="1"/>
    <col min="2" max="2" width="37.7109375" customWidth="1"/>
    <col min="3" max="3" width="16" customWidth="1"/>
    <col min="4" max="4" width="16" bestFit="1" customWidth="1"/>
    <col min="5" max="6" width="13.42578125" bestFit="1" customWidth="1"/>
  </cols>
  <sheetData>
    <row r="2" spans="1:4" s="57" customFormat="1" ht="15.75">
      <c r="A2" s="429" t="s">
        <v>610</v>
      </c>
      <c r="B2" s="429"/>
      <c r="C2" s="429"/>
      <c r="D2" s="429"/>
    </row>
    <row r="3" spans="1:4" s="57" customFormat="1" ht="18.75">
      <c r="A3" s="430" t="s">
        <v>611</v>
      </c>
      <c r="B3" s="92"/>
      <c r="C3" s="92"/>
      <c r="D3" s="92"/>
    </row>
    <row r="4" spans="1:4" s="57" customFormat="1" ht="18.75">
      <c r="A4" s="430" t="s">
        <v>328</v>
      </c>
      <c r="B4" s="92"/>
      <c r="C4" s="92"/>
      <c r="D4" s="92"/>
    </row>
    <row r="5" spans="1:4" s="57" customFormat="1" ht="15.75">
      <c r="A5" s="93"/>
      <c r="B5" s="93"/>
      <c r="C5" s="93"/>
      <c r="D5" s="431" t="s">
        <v>94</v>
      </c>
    </row>
    <row r="6" spans="1:4" s="57" customFormat="1" ht="15.75">
      <c r="A6" s="432" t="s">
        <v>8</v>
      </c>
      <c r="B6" s="96"/>
      <c r="C6" s="511" t="s">
        <v>4</v>
      </c>
      <c r="D6" s="65"/>
    </row>
    <row r="7" spans="1:4" s="57" customFormat="1" ht="18.75">
      <c r="A7" s="436" t="s">
        <v>5</v>
      </c>
      <c r="B7" s="512" t="s">
        <v>6</v>
      </c>
      <c r="C7" s="439" t="s">
        <v>7</v>
      </c>
      <c r="D7" s="439" t="s">
        <v>8</v>
      </c>
    </row>
    <row r="8" spans="1:4" s="57" customFormat="1" ht="15.75">
      <c r="A8" s="440">
        <v>2011</v>
      </c>
      <c r="B8" s="102"/>
      <c r="C8" s="442"/>
      <c r="D8" s="442"/>
    </row>
    <row r="9" spans="1:4" s="57" customFormat="1" ht="15.75">
      <c r="A9" s="451">
        <v>151398138</v>
      </c>
      <c r="B9" s="513" t="s">
        <v>95</v>
      </c>
      <c r="C9" s="514">
        <v>723307215</v>
      </c>
      <c r="D9" s="451">
        <v>137290057.48500001</v>
      </c>
    </row>
    <row r="10" spans="1:4" s="57" customFormat="1" ht="15.75">
      <c r="A10" s="446">
        <v>189760274</v>
      </c>
      <c r="B10" s="447" t="s">
        <v>314</v>
      </c>
      <c r="C10" s="446">
        <v>578060137</v>
      </c>
      <c r="D10" s="515">
        <v>153742240</v>
      </c>
    </row>
    <row r="11" spans="1:4" s="57" customFormat="1" ht="15.75">
      <c r="A11" s="446">
        <v>145660</v>
      </c>
      <c r="B11" s="516" t="s">
        <v>612</v>
      </c>
      <c r="C11" s="515">
        <v>7406096</v>
      </c>
      <c r="D11" s="515">
        <v>218373.64300000001</v>
      </c>
    </row>
    <row r="12" spans="1:4" s="57" customFormat="1" ht="15.75">
      <c r="A12" s="446">
        <v>142676</v>
      </c>
      <c r="B12" s="516" t="s">
        <v>315</v>
      </c>
      <c r="C12" s="515">
        <v>1127627</v>
      </c>
      <c r="D12" s="446">
        <v>44000.7</v>
      </c>
    </row>
    <row r="13" spans="1:4" s="57" customFormat="1" ht="15.75">
      <c r="A13" s="446">
        <v>1537568</v>
      </c>
      <c r="B13" s="516" t="s">
        <v>316</v>
      </c>
      <c r="C13" s="515">
        <v>3854982</v>
      </c>
      <c r="D13" s="515">
        <v>1766798.77</v>
      </c>
    </row>
    <row r="14" spans="1:4" s="57" customFormat="1" ht="15.75">
      <c r="A14" s="446">
        <v>1011724</v>
      </c>
      <c r="B14" s="516" t="s">
        <v>100</v>
      </c>
      <c r="C14" s="515">
        <v>7897623</v>
      </c>
      <c r="D14" s="446">
        <v>714698.48899999994</v>
      </c>
    </row>
    <row r="15" spans="1:4" s="57" customFormat="1" ht="15.75">
      <c r="A15" s="446">
        <v>2250171</v>
      </c>
      <c r="B15" s="516" t="s">
        <v>101</v>
      </c>
      <c r="C15" s="515">
        <v>91030701</v>
      </c>
      <c r="D15" s="446">
        <v>33946409.335000001</v>
      </c>
    </row>
    <row r="16" spans="1:4" s="57" customFormat="1" ht="15.75">
      <c r="A16" s="446">
        <v>2789997</v>
      </c>
      <c r="B16" s="516" t="s">
        <v>102</v>
      </c>
      <c r="C16" s="515">
        <v>22941858</v>
      </c>
      <c r="D16" s="446">
        <v>1491197.1939999999</v>
      </c>
    </row>
    <row r="17" spans="1:4" s="57" customFormat="1" ht="15.75">
      <c r="A17" s="446">
        <v>8972304</v>
      </c>
      <c r="B17" s="516" t="s">
        <v>103</v>
      </c>
      <c r="C17" s="515">
        <v>61852499</v>
      </c>
      <c r="D17" s="446">
        <v>26950</v>
      </c>
    </row>
    <row r="18" spans="1:4" s="57" customFormat="1" ht="15.75">
      <c r="A18" s="446">
        <v>3166401</v>
      </c>
      <c r="B18" s="516" t="s">
        <v>104</v>
      </c>
      <c r="C18" s="515">
        <v>13252530</v>
      </c>
      <c r="D18" s="446">
        <v>1778576.243</v>
      </c>
    </row>
    <row r="19" spans="1:4" s="57" customFormat="1" ht="15.75">
      <c r="A19" s="446">
        <v>530105</v>
      </c>
      <c r="B19" s="516" t="s">
        <v>105</v>
      </c>
      <c r="C19" s="515">
        <v>4650046</v>
      </c>
      <c r="D19" s="446">
        <v>776419.78</v>
      </c>
    </row>
    <row r="20" spans="1:4" s="57" customFormat="1" ht="15.75">
      <c r="A20" s="446"/>
      <c r="B20" s="516" t="s">
        <v>613</v>
      </c>
      <c r="C20" s="515"/>
      <c r="D20" s="446"/>
    </row>
    <row r="21" spans="1:4" s="57" customFormat="1" ht="15.75">
      <c r="A21" s="446">
        <v>13505816</v>
      </c>
      <c r="B21" s="516" t="s">
        <v>614</v>
      </c>
      <c r="C21" s="515">
        <v>41223156</v>
      </c>
      <c r="D21" s="446">
        <v>12179921.444</v>
      </c>
    </row>
    <row r="22" spans="1:4" s="57" customFormat="1" ht="15.75">
      <c r="A22" s="446">
        <v>12022089</v>
      </c>
      <c r="B22" s="516" t="s">
        <v>615</v>
      </c>
      <c r="C22" s="515">
        <v>53112702</v>
      </c>
      <c r="D22" s="515">
        <v>8640095.2880000006</v>
      </c>
    </row>
    <row r="23" spans="1:4" s="57" customFormat="1" ht="15.75">
      <c r="A23" s="446">
        <v>10148007</v>
      </c>
      <c r="B23" s="516" t="s">
        <v>109</v>
      </c>
      <c r="C23" s="515">
        <v>46129854</v>
      </c>
      <c r="D23" s="446">
        <v>8425043.2390000001</v>
      </c>
    </row>
    <row r="24" spans="1:4" s="57" customFormat="1" ht="15.75">
      <c r="A24" s="446">
        <v>38916846</v>
      </c>
      <c r="B24" s="516" t="s">
        <v>110</v>
      </c>
      <c r="C24" s="515">
        <v>268157582</v>
      </c>
      <c r="D24" s="446">
        <v>33972837.153999999</v>
      </c>
    </row>
    <row r="25" spans="1:4" s="57" customFormat="1" ht="15.75">
      <c r="A25" s="446">
        <v>46679554</v>
      </c>
      <c r="B25" s="516" t="s">
        <v>111</v>
      </c>
      <c r="C25" s="515">
        <v>166270659</v>
      </c>
      <c r="D25" s="446">
        <v>49195987.185000002</v>
      </c>
    </row>
    <row r="26" spans="1:4" s="57" customFormat="1" ht="15.75">
      <c r="A26" s="446">
        <v>1979118</v>
      </c>
      <c r="B26" s="516" t="s">
        <v>373</v>
      </c>
      <c r="C26" s="515">
        <v>35221737</v>
      </c>
      <c r="D26" s="446">
        <v>3932954.5929999999</v>
      </c>
    </row>
    <row r="27" spans="1:4" s="57" customFormat="1" ht="15.75">
      <c r="A27" s="446">
        <v>8288624</v>
      </c>
      <c r="B27" s="516" t="s">
        <v>218</v>
      </c>
      <c r="C27" s="515">
        <v>59939050</v>
      </c>
      <c r="D27" s="446">
        <v>6218380.21</v>
      </c>
    </row>
    <row r="28" spans="1:4" s="57" customFormat="1" ht="15.75">
      <c r="A28" s="446">
        <v>814557788</v>
      </c>
      <c r="B28" s="516" t="s">
        <v>319</v>
      </c>
      <c r="C28" s="515">
        <v>3163725535</v>
      </c>
      <c r="D28" s="446">
        <v>684881117.426</v>
      </c>
    </row>
    <row r="29" spans="1:4" s="57" customFormat="1" ht="15.75">
      <c r="A29" s="446">
        <v>50354540</v>
      </c>
      <c r="B29" s="516" t="s">
        <v>558</v>
      </c>
      <c r="C29" s="515">
        <v>197371047</v>
      </c>
      <c r="D29" s="446">
        <v>146627298.83500001</v>
      </c>
    </row>
    <row r="30" spans="1:4" s="57" customFormat="1" ht="15.75">
      <c r="A30" s="446">
        <v>81522730</v>
      </c>
      <c r="B30" s="516" t="s">
        <v>116</v>
      </c>
      <c r="C30" s="515">
        <v>194877419</v>
      </c>
      <c r="D30" s="446">
        <v>41591712.071999997</v>
      </c>
    </row>
    <row r="31" spans="1:4" s="57" customFormat="1" ht="18">
      <c r="A31" s="143" t="s">
        <v>61</v>
      </c>
      <c r="B31" s="516" t="s">
        <v>117</v>
      </c>
      <c r="C31" s="515">
        <v>17977</v>
      </c>
      <c r="D31" s="143" t="s">
        <v>61</v>
      </c>
    </row>
    <row r="32" spans="1:4" s="57" customFormat="1" ht="15.75">
      <c r="A32" s="446">
        <v>78509105</v>
      </c>
      <c r="B32" s="516" t="s">
        <v>118</v>
      </c>
      <c r="C32" s="515">
        <v>88239867</v>
      </c>
      <c r="D32" s="446">
        <v>52416635.876000002</v>
      </c>
    </row>
    <row r="33" spans="1:6" s="57" customFormat="1" ht="21" customHeight="1">
      <c r="A33" s="446">
        <v>271277</v>
      </c>
      <c r="B33" s="516" t="s">
        <v>119</v>
      </c>
      <c r="C33" s="515">
        <v>321406</v>
      </c>
      <c r="D33" s="446">
        <v>130531.83900000001</v>
      </c>
    </row>
    <row r="34" spans="1:6" s="57" customFormat="1" ht="21" customHeight="1">
      <c r="A34" s="143" t="s">
        <v>61</v>
      </c>
      <c r="B34" s="50" t="s">
        <v>176</v>
      </c>
      <c r="C34" s="515">
        <v>445000</v>
      </c>
      <c r="D34" s="143" t="s">
        <v>61</v>
      </c>
    </row>
    <row r="35" spans="1:6" s="57" customFormat="1" ht="21" customHeight="1">
      <c r="A35" s="446">
        <v>49537</v>
      </c>
      <c r="B35" s="516" t="s">
        <v>122</v>
      </c>
      <c r="C35" s="515">
        <v>64218</v>
      </c>
      <c r="D35" s="143" t="s">
        <v>61</v>
      </c>
    </row>
    <row r="36" spans="1:6" s="57" customFormat="1" ht="19.5" customHeight="1">
      <c r="A36" s="446">
        <v>457977</v>
      </c>
      <c r="B36" s="516" t="s">
        <v>123</v>
      </c>
      <c r="C36" s="515">
        <v>3349266</v>
      </c>
      <c r="D36" s="446">
        <v>396412.06900000002</v>
      </c>
    </row>
    <row r="37" spans="1:6" s="57" customFormat="1" ht="19.5" customHeight="1">
      <c r="A37" s="446">
        <v>207041018</v>
      </c>
      <c r="B37" s="517" t="s">
        <v>324</v>
      </c>
      <c r="C37" s="515">
        <v>778908015</v>
      </c>
      <c r="D37" s="143" t="s">
        <v>61</v>
      </c>
    </row>
    <row r="38" spans="1:6" s="57" customFormat="1" ht="19.5" customHeight="1">
      <c r="A38" s="446">
        <v>5860610</v>
      </c>
      <c r="B38" s="516" t="s">
        <v>125</v>
      </c>
      <c r="C38" s="515">
        <v>45750263</v>
      </c>
      <c r="D38" s="446">
        <v>6325275.6509999996</v>
      </c>
    </row>
    <row r="39" spans="1:6" s="57" customFormat="1" ht="16.5" customHeight="1">
      <c r="A39" s="446">
        <v>624508</v>
      </c>
      <c r="B39" s="518" t="s">
        <v>396</v>
      </c>
      <c r="C39" s="515">
        <v>11066750</v>
      </c>
      <c r="D39" s="446">
        <v>1095355.798</v>
      </c>
      <c r="E39" s="191"/>
      <c r="F39" s="177"/>
    </row>
    <row r="40" spans="1:6" s="57" customFormat="1" ht="16.5" customHeight="1">
      <c r="A40" s="477">
        <v>252812</v>
      </c>
      <c r="B40" s="519" t="s">
        <v>229</v>
      </c>
      <c r="C40" s="477">
        <v>10117404</v>
      </c>
      <c r="D40" s="123" t="s">
        <v>61</v>
      </c>
      <c r="E40" s="190"/>
    </row>
    <row r="41" spans="1:6" s="57" customFormat="1" ht="16.5" customHeight="1">
      <c r="A41"/>
      <c r="B41"/>
      <c r="C41"/>
      <c r="D41"/>
    </row>
    <row r="42" spans="1:6" s="57" customFormat="1" ht="16.5" customHeight="1">
      <c r="A42"/>
      <c r="B42" s="182" t="s">
        <v>616</v>
      </c>
      <c r="C42"/>
      <c r="D42"/>
    </row>
    <row r="43" spans="1:6" s="57" customFormat="1" ht="16.5" customHeight="1">
      <c r="A43"/>
      <c r="B43"/>
      <c r="C43"/>
      <c r="D43"/>
    </row>
    <row r="44" spans="1:6" s="57" customFormat="1" ht="16.5" customHeight="1">
      <c r="A44"/>
      <c r="B44"/>
      <c r="C44"/>
      <c r="D44"/>
    </row>
    <row r="45" spans="1:6" s="57" customFormat="1" ht="16.5" customHeight="1">
      <c r="A45"/>
      <c r="B45"/>
      <c r="C45"/>
      <c r="D45"/>
    </row>
    <row r="46" spans="1:6" s="57" customFormat="1" ht="16.5" customHeight="1">
      <c r="A46" s="464" t="s">
        <v>617</v>
      </c>
      <c r="B46" s="464"/>
      <c r="C46" s="464"/>
      <c r="D46" s="464"/>
    </row>
    <row r="47" spans="1:6" s="57" customFormat="1" ht="18" customHeight="1">
      <c r="A47" s="430" t="s">
        <v>611</v>
      </c>
      <c r="B47" s="424"/>
      <c r="C47" s="424"/>
      <c r="D47" s="424"/>
    </row>
    <row r="48" spans="1:6" s="57" customFormat="1" ht="18" customHeight="1">
      <c r="A48" s="430" t="s">
        <v>328</v>
      </c>
      <c r="B48" s="424"/>
      <c r="C48" s="424"/>
      <c r="D48" s="424"/>
    </row>
    <row r="49" spans="1:6" s="57" customFormat="1" ht="15" customHeight="1">
      <c r="A49" s="93"/>
      <c r="B49" s="93"/>
      <c r="C49" s="93"/>
      <c r="D49" s="431" t="s">
        <v>94</v>
      </c>
    </row>
    <row r="50" spans="1:6" s="57" customFormat="1" ht="24" customHeight="1">
      <c r="A50" s="432" t="s">
        <v>8</v>
      </c>
      <c r="B50" s="96"/>
      <c r="C50" s="511" t="s">
        <v>4</v>
      </c>
      <c r="D50" s="65"/>
    </row>
    <row r="51" spans="1:6" s="57" customFormat="1" ht="19.5" customHeight="1">
      <c r="A51" s="436" t="s">
        <v>5</v>
      </c>
      <c r="B51" s="512" t="s">
        <v>6</v>
      </c>
      <c r="C51" s="439" t="s">
        <v>7</v>
      </c>
      <c r="D51" s="439" t="s">
        <v>8</v>
      </c>
    </row>
    <row r="52" spans="1:6" s="57" customFormat="1" ht="19.5" customHeight="1">
      <c r="A52" s="520">
        <v>2011</v>
      </c>
      <c r="B52" s="425"/>
      <c r="C52" s="442"/>
      <c r="D52" s="442"/>
    </row>
    <row r="53" spans="1:6" s="57" customFormat="1" ht="21.75" customHeight="1">
      <c r="A53" s="446">
        <v>327634</v>
      </c>
      <c r="B53" s="518" t="s">
        <v>402</v>
      </c>
      <c r="C53" s="515">
        <v>24915852</v>
      </c>
      <c r="D53" s="446">
        <v>1006011.7830000001</v>
      </c>
      <c r="E53" s="190"/>
    </row>
    <row r="54" spans="1:6" s="57" customFormat="1" ht="21.75" customHeight="1">
      <c r="A54" s="446">
        <v>342505</v>
      </c>
      <c r="B54" s="518" t="s">
        <v>403</v>
      </c>
      <c r="C54" s="515">
        <v>1048430</v>
      </c>
      <c r="D54" s="143" t="s">
        <v>61</v>
      </c>
      <c r="E54" s="190"/>
    </row>
    <row r="55" spans="1:6" s="57" customFormat="1" ht="21.75" customHeight="1">
      <c r="A55" s="446">
        <v>9972974</v>
      </c>
      <c r="B55" s="518" t="s">
        <v>230</v>
      </c>
      <c r="C55" s="515">
        <v>68400415</v>
      </c>
      <c r="D55" s="446">
        <v>26577920.964000002</v>
      </c>
      <c r="E55" s="190"/>
      <c r="F55" s="177"/>
    </row>
    <row r="56" spans="1:6" s="57" customFormat="1" ht="21.75" customHeight="1">
      <c r="A56" s="143" t="s">
        <v>61</v>
      </c>
      <c r="B56" s="518" t="s">
        <v>618</v>
      </c>
      <c r="C56" s="515">
        <v>4511</v>
      </c>
      <c r="D56" s="143" t="s">
        <v>61</v>
      </c>
      <c r="E56" s="190"/>
      <c r="F56" s="177"/>
    </row>
    <row r="57" spans="1:6" s="57" customFormat="1" ht="21.75" customHeight="1">
      <c r="A57" s="446">
        <v>5411344</v>
      </c>
      <c r="B57" s="516" t="s">
        <v>330</v>
      </c>
      <c r="C57" s="515">
        <v>36532321</v>
      </c>
      <c r="D57" s="446">
        <v>6879842.8679999998</v>
      </c>
      <c r="F57" s="177"/>
    </row>
    <row r="58" spans="1:6" s="57" customFormat="1" ht="21.75" customHeight="1">
      <c r="A58" s="143" t="s">
        <v>61</v>
      </c>
      <c r="B58" s="516" t="s">
        <v>129</v>
      </c>
      <c r="C58" s="515">
        <v>417451</v>
      </c>
      <c r="D58" s="446">
        <v>105624.171</v>
      </c>
    </row>
    <row r="59" spans="1:6" s="57" customFormat="1" ht="21.75" customHeight="1">
      <c r="A59" s="446">
        <v>37122586</v>
      </c>
      <c r="B59" s="516" t="s">
        <v>196</v>
      </c>
      <c r="C59" s="515">
        <v>249859156</v>
      </c>
      <c r="D59" s="446">
        <v>66885147.759000003</v>
      </c>
      <c r="F59" s="177"/>
    </row>
    <row r="60" spans="1:6" s="57" customFormat="1" ht="42" customHeight="1">
      <c r="A60" s="587">
        <v>23421829</v>
      </c>
      <c r="B60" s="325" t="s">
        <v>233</v>
      </c>
      <c r="C60" s="588" t="s">
        <v>61</v>
      </c>
      <c r="D60" s="588" t="s">
        <v>61</v>
      </c>
      <c r="F60" s="177"/>
    </row>
    <row r="61" spans="1:6" s="57" customFormat="1" ht="21.75" customHeight="1">
      <c r="A61" s="143" t="s">
        <v>61</v>
      </c>
      <c r="B61" s="112" t="s">
        <v>332</v>
      </c>
      <c r="C61" s="521">
        <v>34422409</v>
      </c>
      <c r="D61" s="446">
        <v>4230069.9960000003</v>
      </c>
    </row>
    <row r="62" spans="1:6" s="57" customFormat="1" ht="21.75" customHeight="1">
      <c r="A62" s="446">
        <v>4751807</v>
      </c>
      <c r="B62" s="516" t="s">
        <v>334</v>
      </c>
      <c r="C62" s="515">
        <v>56645687</v>
      </c>
      <c r="D62" s="446">
        <v>6318352.4610000001</v>
      </c>
    </row>
    <row r="63" spans="1:6" s="57" customFormat="1" ht="21.75" customHeight="1">
      <c r="A63" s="143" t="s">
        <v>61</v>
      </c>
      <c r="B63" s="516" t="s">
        <v>137</v>
      </c>
      <c r="C63" s="515">
        <v>278000</v>
      </c>
      <c r="D63" s="446">
        <v>226803.065</v>
      </c>
    </row>
    <row r="64" spans="1:6" s="57" customFormat="1" ht="21.75" customHeight="1">
      <c r="A64" s="446">
        <v>13414757</v>
      </c>
      <c r="B64" s="516" t="s">
        <v>178</v>
      </c>
      <c r="C64" s="515">
        <v>11757475</v>
      </c>
      <c r="D64" s="515">
        <v>4197000</v>
      </c>
    </row>
    <row r="65" spans="1:6" s="57" customFormat="1" ht="21.75" customHeight="1">
      <c r="A65" s="446">
        <v>1667286</v>
      </c>
      <c r="B65" s="516" t="s">
        <v>185</v>
      </c>
      <c r="C65" s="515">
        <v>6394258</v>
      </c>
      <c r="D65" s="515">
        <v>1156429.8330000001</v>
      </c>
    </row>
    <row r="66" spans="1:6" s="57" customFormat="1" ht="21.75" customHeight="1">
      <c r="A66" s="446">
        <v>1847412</v>
      </c>
      <c r="B66" s="516" t="s">
        <v>140</v>
      </c>
      <c r="C66" s="515">
        <v>6545005</v>
      </c>
      <c r="D66" s="515">
        <v>1526599.2390000001</v>
      </c>
    </row>
    <row r="67" spans="1:6" s="57" customFormat="1" ht="21.75" customHeight="1">
      <c r="A67" s="446">
        <v>12804878</v>
      </c>
      <c r="B67" s="516" t="s">
        <v>141</v>
      </c>
      <c r="C67" s="515">
        <v>100894787</v>
      </c>
      <c r="D67" s="515">
        <v>13466285.4</v>
      </c>
    </row>
    <row r="68" spans="1:6" s="57" customFormat="1" ht="21.75" customHeight="1">
      <c r="A68" s="446">
        <v>3568222</v>
      </c>
      <c r="B68" s="516" t="s">
        <v>336</v>
      </c>
      <c r="C68" s="515">
        <v>32738943</v>
      </c>
      <c r="D68" s="515">
        <v>4134702.6749999998</v>
      </c>
    </row>
    <row r="69" spans="1:6" s="57" customFormat="1" ht="21.75" customHeight="1">
      <c r="A69" s="143" t="s">
        <v>61</v>
      </c>
      <c r="B69" s="516" t="s">
        <v>337</v>
      </c>
      <c r="C69" s="515">
        <v>2884000</v>
      </c>
      <c r="D69" s="143" t="s">
        <v>61</v>
      </c>
    </row>
    <row r="70" spans="1:6" s="57" customFormat="1" ht="21.75" customHeight="1">
      <c r="A70" s="143" t="s">
        <v>61</v>
      </c>
      <c r="B70" s="516" t="s">
        <v>144</v>
      </c>
      <c r="C70" s="515">
        <v>680000</v>
      </c>
      <c r="D70" s="143" t="s">
        <v>61</v>
      </c>
    </row>
    <row r="71" spans="1:6" s="57" customFormat="1" ht="21.75" customHeight="1">
      <c r="A71" s="446">
        <v>20861775</v>
      </c>
      <c r="B71" s="516" t="s">
        <v>145</v>
      </c>
      <c r="C71" s="515">
        <v>84238124</v>
      </c>
      <c r="D71" s="515">
        <v>25807925.739999998</v>
      </c>
    </row>
    <row r="72" spans="1:6" s="57" customFormat="1" ht="21.75" customHeight="1">
      <c r="A72" s="446">
        <v>313401</v>
      </c>
      <c r="B72" s="516" t="s">
        <v>146</v>
      </c>
      <c r="C72" s="515">
        <v>1214098</v>
      </c>
      <c r="D72" s="515">
        <v>321224.46000000002</v>
      </c>
    </row>
    <row r="73" spans="1:6" s="57" customFormat="1" ht="21.75" customHeight="1">
      <c r="A73" s="446">
        <v>3267489</v>
      </c>
      <c r="B73" s="516" t="s">
        <v>340</v>
      </c>
      <c r="C73" s="515">
        <v>13387537</v>
      </c>
      <c r="D73" s="515">
        <v>4710720.7479999997</v>
      </c>
    </row>
    <row r="74" spans="1:6" s="57" customFormat="1" ht="21.75" customHeight="1">
      <c r="A74" s="143" t="s">
        <v>61</v>
      </c>
      <c r="B74" s="516" t="s">
        <v>213</v>
      </c>
      <c r="C74" s="515">
        <v>498310858</v>
      </c>
      <c r="D74" s="515">
        <v>68639455.811000004</v>
      </c>
    </row>
    <row r="75" spans="1:6" s="57" customFormat="1" ht="21.75" customHeight="1">
      <c r="A75" s="143" t="s">
        <v>61</v>
      </c>
      <c r="B75" s="178" t="s">
        <v>344</v>
      </c>
      <c r="C75" s="143" t="s">
        <v>61</v>
      </c>
      <c r="D75" s="515">
        <v>7129024.2460000003</v>
      </c>
    </row>
    <row r="76" spans="1:6" s="57" customFormat="1" ht="21.75" customHeight="1">
      <c r="A76" s="143" t="s">
        <v>61</v>
      </c>
      <c r="B76" s="112" t="s">
        <v>343</v>
      </c>
      <c r="C76" s="143" t="s">
        <v>61</v>
      </c>
      <c r="D76" s="515">
        <v>19059858.774</v>
      </c>
    </row>
    <row r="77" spans="1:6" s="57" customFormat="1" ht="21.75" customHeight="1">
      <c r="A77" s="143" t="s">
        <v>61</v>
      </c>
      <c r="B77" s="178" t="s">
        <v>153</v>
      </c>
      <c r="C77" s="143" t="s">
        <v>61</v>
      </c>
      <c r="D77" s="515">
        <v>65720.960000000006</v>
      </c>
    </row>
    <row r="78" spans="1:6" s="57" customFormat="1" ht="21.75" customHeight="1">
      <c r="A78" s="143" t="s">
        <v>61</v>
      </c>
      <c r="B78" s="516" t="s">
        <v>405</v>
      </c>
      <c r="C78" s="515">
        <v>188066137</v>
      </c>
      <c r="D78" s="143" t="s">
        <v>61</v>
      </c>
    </row>
    <row r="79" spans="1:6" s="57" customFormat="1" ht="24" customHeight="1">
      <c r="A79" s="456">
        <f>SUM(A9:A40,A53:A78)</f>
        <v>1871842873</v>
      </c>
      <c r="B79" s="522" t="s">
        <v>564</v>
      </c>
      <c r="C79" s="523">
        <f>SUM(C9:C40,C53:C78)</f>
        <v>8099325675</v>
      </c>
      <c r="D79" s="523">
        <f>SUM(D9:D35,D36:D78)</f>
        <v>1650270001.2710004</v>
      </c>
      <c r="E79" s="177"/>
      <c r="F79" s="177"/>
    </row>
    <row r="80" spans="1:6" s="57" customFormat="1" ht="24" customHeight="1">
      <c r="A80" s="419" t="s">
        <v>61</v>
      </c>
      <c r="B80" s="524" t="s">
        <v>619</v>
      </c>
      <c r="C80" s="525">
        <v>1400000000</v>
      </c>
      <c r="D80" s="419" t="s">
        <v>61</v>
      </c>
      <c r="F80" s="177"/>
    </row>
    <row r="81" spans="1:5" s="57" customFormat="1" ht="15">
      <c r="A81" s="526"/>
      <c r="B81" s="526"/>
      <c r="C81" s="526"/>
      <c r="D81" s="526"/>
    </row>
    <row r="82" spans="1:5" s="57" customFormat="1">
      <c r="A82"/>
      <c r="B82" s="58" t="s">
        <v>620</v>
      </c>
      <c r="C82"/>
      <c r="D82"/>
      <c r="E82" s="177"/>
    </row>
    <row r="83" spans="1:5" s="57" customFormat="1" ht="15">
      <c r="A83" s="526"/>
      <c r="B83" s="526"/>
      <c r="C83" s="526"/>
      <c r="D83" s="526"/>
      <c r="E83" s="177"/>
    </row>
    <row r="84" spans="1:5" s="57" customFormat="1"/>
    <row r="85" spans="1:5" s="57" customFormat="1"/>
    <row r="86" spans="1:5" s="57" customFormat="1"/>
    <row r="87" spans="1:5" s="57" customFormat="1">
      <c r="D87" s="120"/>
    </row>
    <row r="88" spans="1:5" s="57" customFormat="1">
      <c r="D88" s="120"/>
    </row>
    <row r="89" spans="1:5" s="57" customFormat="1" ht="15.75">
      <c r="C89" s="527"/>
      <c r="D89" s="460"/>
    </row>
    <row r="90" spans="1:5" s="57" customFormat="1" ht="14.25">
      <c r="C90" s="527"/>
      <c r="D90" s="528"/>
    </row>
    <row r="91" spans="1:5">
      <c r="C91" s="200"/>
    </row>
    <row r="92" spans="1:5" s="57" customFormat="1"/>
    <row r="93" spans="1:5" s="57" customFormat="1">
      <c r="C93" s="177"/>
    </row>
    <row r="94" spans="1:5" s="57" customFormat="1"/>
    <row r="95" spans="1:5" s="57" customFormat="1"/>
    <row r="96" spans="1:5" s="57" customFormat="1"/>
    <row r="97" s="57" customFormat="1"/>
    <row r="98" s="57" customFormat="1"/>
    <row r="99" s="57" customFormat="1"/>
    <row r="100" s="57" customFormat="1"/>
    <row r="101" s="57" customFormat="1"/>
    <row r="102" s="57" customFormat="1"/>
    <row r="103" s="57" customFormat="1"/>
    <row r="104" s="57" customFormat="1"/>
    <row r="105" s="57" customFormat="1"/>
    <row r="106" s="57" customFormat="1"/>
    <row r="107" s="57" customFormat="1"/>
    <row r="108" s="57" customFormat="1"/>
    <row r="109" s="57" customFormat="1"/>
    <row r="110" s="57" customFormat="1"/>
    <row r="111" s="57" customFormat="1"/>
    <row r="112" s="57" customFormat="1"/>
    <row r="113" s="57" customFormat="1"/>
  </sheetData>
  <mergeCells count="8">
    <mergeCell ref="A81:D81"/>
    <mergeCell ref="A83:D83"/>
    <mergeCell ref="A2:D2"/>
    <mergeCell ref="C7:C8"/>
    <mergeCell ref="D7:D8"/>
    <mergeCell ref="A46:D46"/>
    <mergeCell ref="C51:C52"/>
    <mergeCell ref="D51:D52"/>
  </mergeCells>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126"/>
  <sheetViews>
    <sheetView rightToLeft="1" topLeftCell="A112" workbookViewId="0">
      <selection activeCell="D117" sqref="D117"/>
    </sheetView>
  </sheetViews>
  <sheetFormatPr defaultRowHeight="12.75"/>
  <cols>
    <col min="1" max="1" width="15.7109375" customWidth="1"/>
    <col min="2" max="2" width="3.5703125" customWidth="1"/>
    <col min="3" max="3" width="53.85546875" customWidth="1"/>
    <col min="4" max="4" width="15.7109375" customWidth="1"/>
    <col min="5" max="5" width="15.5703125" customWidth="1"/>
    <col min="6" max="6" width="12.7109375" bestFit="1" customWidth="1"/>
    <col min="7" max="7" width="11.7109375" bestFit="1" customWidth="1"/>
  </cols>
  <sheetData>
    <row r="2" spans="1:7" s="57" customFormat="1" ht="15.75">
      <c r="A2" s="429" t="s">
        <v>621</v>
      </c>
      <c r="B2" s="429"/>
      <c r="C2" s="429"/>
      <c r="D2" s="429"/>
      <c r="E2" s="429"/>
    </row>
    <row r="3" spans="1:7" s="57" customFormat="1" ht="20.25" customHeight="1">
      <c r="A3" s="430" t="s">
        <v>622</v>
      </c>
      <c r="B3" s="160"/>
      <c r="C3" s="160"/>
      <c r="D3" s="160"/>
      <c r="E3" s="160"/>
    </row>
    <row r="4" spans="1:7" s="57" customFormat="1" ht="20.25" customHeight="1">
      <c r="A4" s="430" t="s">
        <v>288</v>
      </c>
      <c r="B4" s="160"/>
      <c r="C4" s="160"/>
      <c r="D4" s="160"/>
      <c r="E4" s="160"/>
    </row>
    <row r="5" spans="1:7" s="57" customFormat="1" ht="16.5" customHeight="1">
      <c r="A5" s="93"/>
      <c r="B5" s="161"/>
      <c r="C5" s="93"/>
      <c r="D5" s="93"/>
      <c r="E5" s="431" t="s">
        <v>94</v>
      </c>
    </row>
    <row r="6" spans="1:7" s="57" customFormat="1" ht="20.25" customHeight="1">
      <c r="A6" s="432" t="s">
        <v>8</v>
      </c>
      <c r="B6" s="433"/>
      <c r="C6" s="163"/>
      <c r="D6" s="434" t="s">
        <v>4</v>
      </c>
      <c r="E6" s="435"/>
    </row>
    <row r="7" spans="1:7" s="57" customFormat="1" ht="20.25" customHeight="1">
      <c r="A7" s="436" t="s">
        <v>5</v>
      </c>
      <c r="B7" s="437" t="s">
        <v>6</v>
      </c>
      <c r="C7" s="529"/>
      <c r="D7" s="439" t="s">
        <v>351</v>
      </c>
      <c r="E7" s="439" t="s">
        <v>8</v>
      </c>
    </row>
    <row r="8" spans="1:7" s="57" customFormat="1" ht="20.25" customHeight="1">
      <c r="A8" s="440">
        <v>2011</v>
      </c>
      <c r="B8" s="441"/>
      <c r="C8" s="167"/>
      <c r="D8" s="442"/>
      <c r="E8" s="442"/>
    </row>
    <row r="9" spans="1:7" s="57" customFormat="1" ht="21.75" customHeight="1">
      <c r="A9" s="530"/>
      <c r="B9" s="444" t="s">
        <v>11</v>
      </c>
      <c r="C9" s="445" t="s">
        <v>173</v>
      </c>
      <c r="D9" s="531"/>
      <c r="E9" s="531"/>
    </row>
    <row r="10" spans="1:7" s="57" customFormat="1" ht="18" customHeight="1">
      <c r="A10" s="446">
        <v>21628925</v>
      </c>
      <c r="B10" s="9"/>
      <c r="C10" s="447" t="s">
        <v>95</v>
      </c>
      <c r="D10" s="446">
        <v>221295561</v>
      </c>
      <c r="E10" s="446">
        <v>17137390.329999998</v>
      </c>
      <c r="G10" s="177"/>
    </row>
    <row r="11" spans="1:7" s="57" customFormat="1" ht="18" customHeight="1">
      <c r="A11" s="446">
        <v>189760274</v>
      </c>
      <c r="B11" s="9"/>
      <c r="C11" s="447" t="s">
        <v>314</v>
      </c>
      <c r="D11" s="446">
        <v>578060137</v>
      </c>
      <c r="E11" s="446">
        <v>153742240</v>
      </c>
      <c r="G11" s="177"/>
    </row>
    <row r="12" spans="1:7" s="57" customFormat="1" ht="18" customHeight="1">
      <c r="A12" s="446">
        <v>145660</v>
      </c>
      <c r="B12" s="9"/>
      <c r="C12" s="447" t="s">
        <v>97</v>
      </c>
      <c r="D12" s="446">
        <v>7406096</v>
      </c>
      <c r="E12" s="446">
        <v>218373.64300000001</v>
      </c>
      <c r="G12" s="177"/>
    </row>
    <row r="13" spans="1:7" s="57" customFormat="1" ht="18" customHeight="1">
      <c r="A13" s="446">
        <v>142676</v>
      </c>
      <c r="B13" s="9"/>
      <c r="C13" s="447" t="s">
        <v>315</v>
      </c>
      <c r="D13" s="446">
        <v>1127627</v>
      </c>
      <c r="E13" s="446">
        <v>44000.7</v>
      </c>
    </row>
    <row r="14" spans="1:7" s="57" customFormat="1" ht="18" customHeight="1">
      <c r="A14" s="446">
        <v>1537568</v>
      </c>
      <c r="B14" s="9"/>
      <c r="C14" s="447" t="s">
        <v>316</v>
      </c>
      <c r="D14" s="446">
        <v>3854982</v>
      </c>
      <c r="E14" s="446">
        <v>1766798.77</v>
      </c>
    </row>
    <row r="15" spans="1:7" s="57" customFormat="1" ht="18" customHeight="1">
      <c r="A15" s="446">
        <v>1011724</v>
      </c>
      <c r="B15" s="9"/>
      <c r="C15" s="447" t="s">
        <v>100</v>
      </c>
      <c r="D15" s="446">
        <v>7897623</v>
      </c>
      <c r="E15" s="446">
        <v>714698.48899999994</v>
      </c>
    </row>
    <row r="16" spans="1:7" s="57" customFormat="1" ht="18" customHeight="1">
      <c r="A16" s="446">
        <v>2250171</v>
      </c>
      <c r="B16" s="9"/>
      <c r="C16" s="447" t="s">
        <v>101</v>
      </c>
      <c r="D16" s="446">
        <v>91030701</v>
      </c>
      <c r="E16" s="446">
        <v>33946409.335000001</v>
      </c>
    </row>
    <row r="17" spans="1:5" s="57" customFormat="1" ht="18">
      <c r="A17" s="143" t="s">
        <v>61</v>
      </c>
      <c r="B17" s="9"/>
      <c r="C17" s="447" t="s">
        <v>117</v>
      </c>
      <c r="D17" s="446">
        <v>17977</v>
      </c>
      <c r="E17" s="143" t="s">
        <v>61</v>
      </c>
    </row>
    <row r="18" spans="1:5" s="57" customFormat="1" ht="23.25">
      <c r="A18" s="143" t="s">
        <v>61</v>
      </c>
      <c r="B18" s="9"/>
      <c r="C18" s="50" t="s">
        <v>176</v>
      </c>
      <c r="D18" s="446">
        <v>445000</v>
      </c>
      <c r="E18" s="143" t="s">
        <v>61</v>
      </c>
    </row>
    <row r="19" spans="1:5" s="57" customFormat="1" ht="18">
      <c r="A19" s="446">
        <v>49537</v>
      </c>
      <c r="B19" s="9"/>
      <c r="C19" s="447" t="s">
        <v>122</v>
      </c>
      <c r="D19" s="446">
        <v>64218</v>
      </c>
      <c r="E19" s="143" t="s">
        <v>61</v>
      </c>
    </row>
    <row r="20" spans="1:5" s="57" customFormat="1" ht="18">
      <c r="A20" s="143" t="s">
        <v>61</v>
      </c>
      <c r="B20" s="9"/>
      <c r="C20" s="447" t="s">
        <v>137</v>
      </c>
      <c r="D20" s="446">
        <v>278000</v>
      </c>
      <c r="E20" s="111">
        <v>226803.065</v>
      </c>
    </row>
    <row r="21" spans="1:5" s="57" customFormat="1" ht="15.75">
      <c r="A21" s="446">
        <v>13414757</v>
      </c>
      <c r="B21" s="9"/>
      <c r="C21" s="447" t="s">
        <v>178</v>
      </c>
      <c r="D21" s="446">
        <v>11757475</v>
      </c>
      <c r="E21" s="446">
        <v>4197000</v>
      </c>
    </row>
    <row r="22" spans="1:5" s="57" customFormat="1" ht="15.75">
      <c r="A22" s="446">
        <v>313401</v>
      </c>
      <c r="B22" s="9"/>
      <c r="C22" s="447" t="s">
        <v>146</v>
      </c>
      <c r="D22" s="446">
        <v>1214098</v>
      </c>
      <c r="E22" s="446">
        <v>321224.46000000002</v>
      </c>
    </row>
    <row r="23" spans="1:5" s="57" customFormat="1" ht="18">
      <c r="A23" s="143" t="s">
        <v>61</v>
      </c>
      <c r="B23" s="9"/>
      <c r="C23" s="516" t="s">
        <v>405</v>
      </c>
      <c r="D23" s="446">
        <v>188066137</v>
      </c>
      <c r="E23" s="143" t="s">
        <v>61</v>
      </c>
    </row>
    <row r="24" spans="1:5" s="57" customFormat="1" ht="15.75">
      <c r="A24" s="449">
        <f>SUM(A10:A23)</f>
        <v>230254693</v>
      </c>
      <c r="B24" s="173"/>
      <c r="C24" s="532" t="s">
        <v>180</v>
      </c>
      <c r="D24" s="449">
        <f>SUM(D10:D23)</f>
        <v>1112515632</v>
      </c>
      <c r="E24" s="449">
        <f>SUM(E10:E23)</f>
        <v>212314938.792</v>
      </c>
    </row>
    <row r="25" spans="1:5" s="57" customFormat="1" ht="15.75">
      <c r="A25" s="451"/>
      <c r="B25" s="452" t="s">
        <v>15</v>
      </c>
      <c r="C25" s="445" t="s">
        <v>183</v>
      </c>
      <c r="D25" s="451"/>
      <c r="E25" s="451"/>
    </row>
    <row r="26" spans="1:5" s="57" customFormat="1" ht="15.75">
      <c r="A26" s="446">
        <v>2789997</v>
      </c>
      <c r="B26" s="9"/>
      <c r="C26" s="447" t="s">
        <v>102</v>
      </c>
      <c r="D26" s="446">
        <v>22941858</v>
      </c>
      <c r="E26" s="446">
        <v>1491197.1939999999</v>
      </c>
    </row>
    <row r="27" spans="1:5" s="57" customFormat="1" ht="15.75">
      <c r="A27" s="446">
        <v>10148007</v>
      </c>
      <c r="B27" s="9"/>
      <c r="C27" s="447" t="s">
        <v>109</v>
      </c>
      <c r="D27" s="446">
        <v>46129854</v>
      </c>
      <c r="E27" s="446">
        <v>8425043.2390000001</v>
      </c>
    </row>
    <row r="28" spans="1:5" s="57" customFormat="1" ht="15.75">
      <c r="A28" s="446">
        <v>271277</v>
      </c>
      <c r="B28" s="9"/>
      <c r="C28" s="447" t="s">
        <v>119</v>
      </c>
      <c r="D28" s="446">
        <v>321406</v>
      </c>
      <c r="E28" s="446">
        <v>130531.83900000001</v>
      </c>
    </row>
    <row r="29" spans="1:5" s="57" customFormat="1" ht="15.75">
      <c r="A29" s="446">
        <v>1667286</v>
      </c>
      <c r="B29" s="9"/>
      <c r="C29" s="447" t="s">
        <v>139</v>
      </c>
      <c r="D29" s="446">
        <v>6394258</v>
      </c>
      <c r="E29" s="446">
        <v>1156429.8330000001</v>
      </c>
    </row>
    <row r="30" spans="1:5" s="57" customFormat="1" ht="23.25">
      <c r="A30" s="143" t="s">
        <v>61</v>
      </c>
      <c r="B30" s="9"/>
      <c r="C30" s="178" t="s">
        <v>153</v>
      </c>
      <c r="D30" s="143" t="s">
        <v>61</v>
      </c>
      <c r="E30" s="446">
        <v>65720.960000000006</v>
      </c>
    </row>
    <row r="31" spans="1:5" s="57" customFormat="1" ht="15.75">
      <c r="A31" s="449">
        <f>SUM(A26:A29)</f>
        <v>14876567</v>
      </c>
      <c r="B31" s="173"/>
      <c r="C31" s="532" t="s">
        <v>188</v>
      </c>
      <c r="D31" s="449">
        <f>SUM(D26:D30)</f>
        <v>75787376</v>
      </c>
      <c r="E31" s="449">
        <f>SUM(E26:E30)</f>
        <v>11268923.065000001</v>
      </c>
    </row>
    <row r="32" spans="1:5" s="57" customFormat="1" ht="15.75">
      <c r="A32" s="451"/>
      <c r="B32" s="452" t="s">
        <v>17</v>
      </c>
      <c r="C32" s="445" t="s">
        <v>193</v>
      </c>
      <c r="D32" s="451"/>
      <c r="E32" s="451"/>
    </row>
    <row r="33" spans="1:7" s="57" customFormat="1" ht="18" customHeight="1">
      <c r="A33" s="143" t="s">
        <v>61</v>
      </c>
      <c r="B33" s="452"/>
      <c r="C33" s="448" t="s">
        <v>95</v>
      </c>
      <c r="D33" s="143" t="s">
        <v>61</v>
      </c>
      <c r="E33" s="446">
        <v>18234</v>
      </c>
    </row>
    <row r="34" spans="1:7" s="57" customFormat="1" ht="18" customHeight="1">
      <c r="A34" s="446">
        <v>46679554</v>
      </c>
      <c r="B34" s="9"/>
      <c r="C34" s="455" t="s">
        <v>111</v>
      </c>
      <c r="D34" s="446">
        <v>166270659</v>
      </c>
      <c r="E34" s="446">
        <v>49195987.185000002</v>
      </c>
    </row>
    <row r="35" spans="1:7" s="57" customFormat="1" ht="18" customHeight="1">
      <c r="A35" s="446">
        <v>5860610</v>
      </c>
      <c r="B35" s="9"/>
      <c r="C35" s="455" t="s">
        <v>125</v>
      </c>
      <c r="D35" s="446">
        <v>45750263</v>
      </c>
      <c r="E35" s="446">
        <v>6325275.6509999996</v>
      </c>
    </row>
    <row r="36" spans="1:7" s="57" customFormat="1" ht="18" customHeight="1">
      <c r="A36" s="143" t="s">
        <v>61</v>
      </c>
      <c r="B36" s="9"/>
      <c r="C36" s="447" t="s">
        <v>129</v>
      </c>
      <c r="D36" s="446">
        <v>417451</v>
      </c>
      <c r="E36" s="446">
        <v>105624.171</v>
      </c>
    </row>
    <row r="37" spans="1:7" s="57" customFormat="1" ht="18" customHeight="1">
      <c r="A37" s="446">
        <v>37122586</v>
      </c>
      <c r="B37" s="9"/>
      <c r="C37" s="447" t="s">
        <v>196</v>
      </c>
      <c r="D37" s="446">
        <v>249859156</v>
      </c>
      <c r="E37" s="446">
        <v>66885147.759000003</v>
      </c>
    </row>
    <row r="38" spans="1:7" s="57" customFormat="1" ht="18" customHeight="1">
      <c r="A38" s="446">
        <v>3568222</v>
      </c>
      <c r="B38" s="9"/>
      <c r="C38" s="447" t="s">
        <v>336</v>
      </c>
      <c r="D38" s="446">
        <v>32738943</v>
      </c>
      <c r="E38" s="446">
        <v>4134702.6749999998</v>
      </c>
    </row>
    <row r="39" spans="1:7" s="57" customFormat="1" ht="18" customHeight="1">
      <c r="A39" s="143" t="s">
        <v>61</v>
      </c>
      <c r="B39" s="9"/>
      <c r="C39" s="447" t="s">
        <v>337</v>
      </c>
      <c r="D39" s="446">
        <v>2884000</v>
      </c>
      <c r="E39" s="143" t="s">
        <v>61</v>
      </c>
    </row>
    <row r="40" spans="1:7" s="57" customFormat="1" ht="18" customHeight="1">
      <c r="A40" s="143" t="s">
        <v>61</v>
      </c>
      <c r="B40" s="9"/>
      <c r="C40" s="447" t="s">
        <v>144</v>
      </c>
      <c r="D40" s="446">
        <v>680000</v>
      </c>
      <c r="E40" s="143" t="s">
        <v>61</v>
      </c>
    </row>
    <row r="41" spans="1:7" s="57" customFormat="1" ht="18" customHeight="1">
      <c r="A41" s="446">
        <v>14115900</v>
      </c>
      <c r="B41" s="9"/>
      <c r="C41" s="447" t="s">
        <v>623</v>
      </c>
      <c r="D41" s="446">
        <v>66310506</v>
      </c>
      <c r="E41" s="446">
        <v>15247797.154999999</v>
      </c>
      <c r="G41" s="177"/>
    </row>
    <row r="42" spans="1:7" s="57" customFormat="1" ht="18" customHeight="1">
      <c r="A42" s="456">
        <f>SUM(A34:A41)</f>
        <v>107346872</v>
      </c>
      <c r="B42" s="173"/>
      <c r="C42" s="478" t="s">
        <v>201</v>
      </c>
      <c r="D42" s="456">
        <f>SUM(D33:D41)</f>
        <v>564910978</v>
      </c>
      <c r="E42" s="456">
        <f>SUM(E33:E41)</f>
        <v>141912768.59599999</v>
      </c>
    </row>
    <row r="43" spans="1:7" s="57" customFormat="1" ht="18" customHeight="1">
      <c r="A43" s="451"/>
      <c r="B43" s="444" t="s">
        <v>19</v>
      </c>
      <c r="C43" s="445" t="s">
        <v>202</v>
      </c>
      <c r="D43" s="451"/>
      <c r="E43" s="451"/>
    </row>
    <row r="44" spans="1:7" s="57" customFormat="1" ht="18" customHeight="1">
      <c r="A44" s="446">
        <v>38916846</v>
      </c>
      <c r="B44" s="9"/>
      <c r="C44" s="447" t="s">
        <v>110</v>
      </c>
      <c r="D44" s="446">
        <v>268157582</v>
      </c>
      <c r="E44" s="446">
        <v>33972837.153999999</v>
      </c>
    </row>
    <row r="45" spans="1:7" s="57" customFormat="1" ht="18" customHeight="1">
      <c r="A45" s="456">
        <f>SUM(A43:A44)</f>
        <v>38916846</v>
      </c>
      <c r="B45" s="173"/>
      <c r="C45" s="478" t="s">
        <v>203</v>
      </c>
      <c r="D45" s="456">
        <f>SUM(D43:D44)</f>
        <v>268157582</v>
      </c>
      <c r="E45" s="456">
        <f>SUM(E43:E44)</f>
        <v>33972837.153999999</v>
      </c>
    </row>
    <row r="46" spans="1:7" s="57" customFormat="1" ht="18" customHeight="1"/>
    <row r="47" spans="1:7" s="57" customFormat="1" ht="18" customHeight="1">
      <c r="C47" s="198" t="s">
        <v>624</v>
      </c>
    </row>
    <row r="48" spans="1:7" s="57" customFormat="1" ht="20.25" customHeight="1">
      <c r="A48"/>
      <c r="B48"/>
      <c r="C48"/>
      <c r="D48"/>
      <c r="E48"/>
    </row>
    <row r="49" spans="1:7" s="57" customFormat="1" ht="19.5" customHeight="1">
      <c r="A49" s="464" t="s">
        <v>625</v>
      </c>
      <c r="B49" s="464"/>
      <c r="C49" s="464"/>
      <c r="D49" s="464"/>
      <c r="E49" s="464"/>
    </row>
    <row r="50" spans="1:7" s="57" customFormat="1" ht="18" customHeight="1">
      <c r="A50" s="533" t="s">
        <v>622</v>
      </c>
      <c r="B50" s="533"/>
      <c r="C50" s="533"/>
      <c r="D50" s="533"/>
      <c r="E50" s="533"/>
    </row>
    <row r="51" spans="1:7" s="57" customFormat="1" ht="18" customHeight="1">
      <c r="A51" s="430" t="s">
        <v>288</v>
      </c>
      <c r="B51" s="160"/>
      <c r="C51" s="160"/>
      <c r="D51" s="160"/>
      <c r="E51" s="160"/>
    </row>
    <row r="52" spans="1:7" s="57" customFormat="1" ht="18" customHeight="1">
      <c r="A52" s="93"/>
      <c r="B52" s="161"/>
      <c r="C52" s="93"/>
      <c r="D52" s="93"/>
      <c r="E52" s="431" t="s">
        <v>94</v>
      </c>
    </row>
    <row r="53" spans="1:7" s="57" customFormat="1" ht="20.25" customHeight="1">
      <c r="A53" s="432" t="s">
        <v>8</v>
      </c>
      <c r="B53" s="433"/>
      <c r="C53" s="163"/>
      <c r="D53" s="434" t="s">
        <v>4</v>
      </c>
      <c r="E53" s="435"/>
    </row>
    <row r="54" spans="1:7" s="57" customFormat="1" ht="20.25" customHeight="1">
      <c r="A54" s="436" t="s">
        <v>5</v>
      </c>
      <c r="B54" s="437" t="s">
        <v>6</v>
      </c>
      <c r="C54" s="529"/>
      <c r="D54" s="439" t="s">
        <v>351</v>
      </c>
      <c r="E54" s="439" t="s">
        <v>8</v>
      </c>
    </row>
    <row r="55" spans="1:7" s="57" customFormat="1" ht="20.25" customHeight="1">
      <c r="A55" s="440">
        <v>2011</v>
      </c>
      <c r="B55" s="441"/>
      <c r="C55" s="167"/>
      <c r="D55" s="442"/>
      <c r="E55" s="442"/>
    </row>
    <row r="56" spans="1:7" s="57" customFormat="1" ht="20.25" customHeight="1">
      <c r="A56" s="451"/>
      <c r="B56" s="452" t="s">
        <v>21</v>
      </c>
      <c r="C56" s="445" t="s">
        <v>204</v>
      </c>
      <c r="D56" s="475"/>
      <c r="E56" s="475"/>
    </row>
    <row r="57" spans="1:7" s="57" customFormat="1" ht="18" customHeight="1">
      <c r="A57" s="446">
        <v>1979118</v>
      </c>
      <c r="B57" s="9"/>
      <c r="C57" s="447" t="s">
        <v>112</v>
      </c>
      <c r="D57" s="446">
        <v>35221737</v>
      </c>
      <c r="E57" s="446">
        <v>3932954.5929999999</v>
      </c>
    </row>
    <row r="58" spans="1:7" s="57" customFormat="1" ht="18" customHeight="1">
      <c r="A58" s="446">
        <v>457978</v>
      </c>
      <c r="B58" s="9"/>
      <c r="C58" s="447" t="s">
        <v>123</v>
      </c>
      <c r="D58" s="446">
        <v>3349266</v>
      </c>
      <c r="E58" s="446">
        <v>396412.06900000002</v>
      </c>
    </row>
    <row r="59" spans="1:7" s="57" customFormat="1" ht="18" customHeight="1">
      <c r="A59" s="446">
        <v>6745876</v>
      </c>
      <c r="B59" s="9"/>
      <c r="C59" s="447" t="s">
        <v>205</v>
      </c>
      <c r="D59" s="446">
        <v>17927618</v>
      </c>
      <c r="E59" s="446">
        <v>10560128.585000001</v>
      </c>
    </row>
    <row r="60" spans="1:7" s="57" customFormat="1" ht="24" customHeight="1">
      <c r="A60" s="456">
        <f>SUM(A57:A59)</f>
        <v>9182972</v>
      </c>
      <c r="B60" s="173"/>
      <c r="C60" s="457" t="s">
        <v>206</v>
      </c>
      <c r="D60" s="456">
        <f>SUM(D57:D59)</f>
        <v>56498621</v>
      </c>
      <c r="E60" s="456">
        <f>SUM(E57:E59)</f>
        <v>14889495.247000001</v>
      </c>
    </row>
    <row r="61" spans="1:7" s="57" customFormat="1" ht="18.75" customHeight="1">
      <c r="A61" s="373"/>
      <c r="B61" s="452" t="s">
        <v>27</v>
      </c>
      <c r="C61" s="476" t="s">
        <v>207</v>
      </c>
      <c r="D61" s="373"/>
      <c r="E61" s="373"/>
    </row>
    <row r="62" spans="1:7" s="57" customFormat="1" ht="18" customHeight="1">
      <c r="A62" s="446">
        <v>128396570</v>
      </c>
      <c r="B62" s="9"/>
      <c r="C62" s="468" t="s">
        <v>95</v>
      </c>
      <c r="D62" s="446">
        <v>475118947</v>
      </c>
      <c r="E62" s="446">
        <v>116651854</v>
      </c>
      <c r="F62" s="177"/>
      <c r="G62" s="177"/>
    </row>
    <row r="63" spans="1:7" s="57" customFormat="1" ht="18" customHeight="1">
      <c r="A63" s="446">
        <v>50354540</v>
      </c>
      <c r="B63" s="9"/>
      <c r="C63" s="447" t="s">
        <v>626</v>
      </c>
      <c r="D63" s="446">
        <v>197371047</v>
      </c>
      <c r="E63" s="446">
        <v>146627298.83500001</v>
      </c>
      <c r="F63" s="190"/>
    </row>
    <row r="64" spans="1:7" s="57" customFormat="1" ht="18" customHeight="1">
      <c r="A64" s="446">
        <v>57509165</v>
      </c>
      <c r="B64" s="9"/>
      <c r="C64" s="468" t="s">
        <v>627</v>
      </c>
      <c r="D64" s="446">
        <f>194877419-D65</f>
        <v>125285229</v>
      </c>
      <c r="E64" s="446">
        <f>41591712.072-E65</f>
        <v>29040812.572999999</v>
      </c>
      <c r="F64" s="190"/>
    </row>
    <row r="65" spans="1:7" s="57" customFormat="1" ht="18" customHeight="1">
      <c r="A65" s="446">
        <v>24013565</v>
      </c>
      <c r="B65" s="9"/>
      <c r="C65" s="468" t="s">
        <v>379</v>
      </c>
      <c r="D65" s="446">
        <v>69592190</v>
      </c>
      <c r="E65" s="446">
        <v>12550899.499</v>
      </c>
      <c r="F65" s="191"/>
      <c r="G65" s="177"/>
    </row>
    <row r="66" spans="1:7" s="57" customFormat="1" ht="18" customHeight="1">
      <c r="A66" s="446">
        <v>78509105</v>
      </c>
      <c r="B66" s="534"/>
      <c r="C66" s="447" t="s">
        <v>118</v>
      </c>
      <c r="D66" s="446">
        <v>88239867</v>
      </c>
      <c r="E66" s="446">
        <v>52416635.876000002</v>
      </c>
    </row>
    <row r="67" spans="1:7" s="57" customFormat="1" ht="18" customHeight="1">
      <c r="A67" s="446">
        <v>207041018</v>
      </c>
      <c r="B67" s="534"/>
      <c r="C67" s="447" t="s">
        <v>324</v>
      </c>
      <c r="D67" s="446">
        <v>778908015</v>
      </c>
      <c r="E67" s="143" t="s">
        <v>61</v>
      </c>
    </row>
    <row r="68" spans="1:7" s="57" customFormat="1" ht="18" customHeight="1">
      <c r="A68" s="446">
        <v>3267489</v>
      </c>
      <c r="B68" s="534"/>
      <c r="C68" s="447" t="s">
        <v>340</v>
      </c>
      <c r="D68" s="446">
        <v>13387537</v>
      </c>
      <c r="E68" s="446">
        <v>4710720.7479999997</v>
      </c>
    </row>
    <row r="69" spans="1:7" s="57" customFormat="1" ht="18" customHeight="1">
      <c r="A69" s="143" t="s">
        <v>61</v>
      </c>
      <c r="B69" s="534"/>
      <c r="C69" s="447" t="s">
        <v>213</v>
      </c>
      <c r="D69" s="446">
        <v>498310858</v>
      </c>
      <c r="E69" s="111">
        <v>68639455.811000004</v>
      </c>
    </row>
    <row r="70" spans="1:7" s="57" customFormat="1" ht="20.25" customHeight="1">
      <c r="A70" s="449">
        <f>SUM(A62:A69)</f>
        <v>549091452</v>
      </c>
      <c r="B70" s="535"/>
      <c r="C70" s="532" t="s">
        <v>214</v>
      </c>
      <c r="D70" s="449">
        <f>SUM(D62:D69)</f>
        <v>2246213690</v>
      </c>
      <c r="E70" s="449">
        <f>SUM(E62:E69)</f>
        <v>430637677.34200001</v>
      </c>
    </row>
    <row r="71" spans="1:7" s="57" customFormat="1" ht="24" customHeight="1">
      <c r="A71" s="451"/>
      <c r="B71" s="452" t="s">
        <v>29</v>
      </c>
      <c r="C71" s="472" t="s">
        <v>580</v>
      </c>
      <c r="D71" s="451"/>
      <c r="E71" s="451"/>
    </row>
    <row r="72" spans="1:7" s="57" customFormat="1" ht="24" customHeight="1">
      <c r="A72" s="446"/>
      <c r="B72" s="452"/>
      <c r="C72" s="178" t="s">
        <v>381</v>
      </c>
      <c r="D72" s="446"/>
      <c r="E72" s="446"/>
    </row>
    <row r="73" spans="1:7" s="57" customFormat="1" ht="18" customHeight="1">
      <c r="A73" s="446">
        <v>385884</v>
      </c>
      <c r="B73" s="9"/>
      <c r="C73" s="204" t="s">
        <v>581</v>
      </c>
      <c r="D73" s="446">
        <v>6214641</v>
      </c>
      <c r="E73" s="446">
        <v>1800011.8</v>
      </c>
    </row>
    <row r="74" spans="1:7" s="57" customFormat="1" ht="18" customHeight="1">
      <c r="A74" s="446">
        <v>8972304</v>
      </c>
      <c r="B74" s="9"/>
      <c r="C74" s="447" t="s">
        <v>103</v>
      </c>
      <c r="D74" s="446">
        <v>61852499</v>
      </c>
      <c r="E74" s="446">
        <v>26950</v>
      </c>
    </row>
    <row r="75" spans="1:7" s="57" customFormat="1" ht="18" customHeight="1">
      <c r="A75" s="446">
        <v>8288624</v>
      </c>
      <c r="B75" s="9"/>
      <c r="C75" s="447" t="s">
        <v>218</v>
      </c>
      <c r="D75" s="446">
        <v>59939050</v>
      </c>
      <c r="E75" s="446">
        <v>6218380.21</v>
      </c>
    </row>
    <row r="76" spans="1:7" s="57" customFormat="1" ht="18" customHeight="1">
      <c r="A76" s="446">
        <v>5411344</v>
      </c>
      <c r="B76" s="9"/>
      <c r="C76" s="447" t="s">
        <v>330</v>
      </c>
      <c r="D76" s="446">
        <v>36532321</v>
      </c>
      <c r="E76" s="446">
        <v>6879842.8679999998</v>
      </c>
    </row>
    <row r="77" spans="1:7" s="57" customFormat="1" ht="18" customHeight="1">
      <c r="A77" s="446">
        <v>4751806</v>
      </c>
      <c r="B77" s="9"/>
      <c r="C77" s="447" t="s">
        <v>334</v>
      </c>
      <c r="D77" s="446">
        <v>56645687</v>
      </c>
      <c r="E77" s="446">
        <v>6318352.4610000001</v>
      </c>
    </row>
    <row r="78" spans="1:7" s="57" customFormat="1" ht="18.75" customHeight="1">
      <c r="A78" s="446">
        <v>1847412</v>
      </c>
      <c r="B78" s="9"/>
      <c r="C78" s="447" t="s">
        <v>628</v>
      </c>
      <c r="D78" s="446">
        <v>6545005</v>
      </c>
      <c r="E78" s="446">
        <v>1526599.2390000001</v>
      </c>
    </row>
    <row r="79" spans="1:7" s="57" customFormat="1" ht="18.75" customHeight="1">
      <c r="A79" s="143" t="s">
        <v>61</v>
      </c>
      <c r="B79" s="9"/>
      <c r="C79" s="178" t="s">
        <v>344</v>
      </c>
      <c r="D79" s="143" t="s">
        <v>61</v>
      </c>
      <c r="E79" s="446">
        <v>7129024.2460000003</v>
      </c>
    </row>
    <row r="80" spans="1:7" s="57" customFormat="1" ht="21" customHeight="1">
      <c r="A80" s="456">
        <f>SUM(A73:A78)</f>
        <v>29657374</v>
      </c>
      <c r="B80" s="173"/>
      <c r="C80" s="478" t="s">
        <v>385</v>
      </c>
      <c r="D80" s="456">
        <f>SUM(D73:D79)</f>
        <v>227729203</v>
      </c>
      <c r="E80" s="456">
        <f>SUM(E73:E79)</f>
        <v>29899160.823999997</v>
      </c>
    </row>
    <row r="81" spans="1:5" s="57" customFormat="1" ht="15.75">
      <c r="A81" s="451"/>
      <c r="B81" s="452" t="s">
        <v>31</v>
      </c>
      <c r="C81" s="445" t="s">
        <v>220</v>
      </c>
      <c r="D81" s="451"/>
      <c r="E81" s="451"/>
    </row>
    <row r="82" spans="1:5" s="57" customFormat="1" ht="15.75">
      <c r="A82" s="446">
        <v>530105</v>
      </c>
      <c r="B82" s="9"/>
      <c r="C82" s="447" t="s">
        <v>105</v>
      </c>
      <c r="D82" s="446">
        <v>4650046</v>
      </c>
      <c r="E82" s="446">
        <v>776419.78</v>
      </c>
    </row>
    <row r="83" spans="1:5" s="57" customFormat="1" ht="15.75">
      <c r="A83" s="456">
        <f>SUM(A82:A82)</f>
        <v>530105</v>
      </c>
      <c r="B83" s="173"/>
      <c r="C83" s="536" t="s">
        <v>222</v>
      </c>
      <c r="D83" s="456">
        <f>SUM(D82:D82)</f>
        <v>4650046</v>
      </c>
      <c r="E83" s="456">
        <f>SUM(E82:E82)</f>
        <v>776419.78</v>
      </c>
    </row>
    <row r="84" spans="1:5" s="57" customFormat="1" ht="15.75">
      <c r="A84" s="451"/>
      <c r="B84" s="444" t="s">
        <v>33</v>
      </c>
      <c r="C84" s="445" t="s">
        <v>223</v>
      </c>
      <c r="D84" s="451"/>
      <c r="E84" s="451"/>
    </row>
    <row r="85" spans="1:5" s="57" customFormat="1" ht="18">
      <c r="A85" s="446">
        <v>986759</v>
      </c>
      <c r="B85" s="9"/>
      <c r="C85" s="447" t="s">
        <v>95</v>
      </c>
      <c r="D85" s="111">
        <v>20678066</v>
      </c>
      <c r="E85" s="446">
        <v>1682567.355</v>
      </c>
    </row>
    <row r="86" spans="1:5" s="57" customFormat="1" ht="18">
      <c r="A86" s="446"/>
      <c r="B86" s="9"/>
      <c r="C86" s="447" t="s">
        <v>106</v>
      </c>
      <c r="D86" s="143"/>
      <c r="E86" s="446"/>
    </row>
    <row r="87" spans="1:5" s="57" customFormat="1" ht="18">
      <c r="A87" s="446">
        <v>13505816</v>
      </c>
      <c r="B87" s="9"/>
      <c r="C87" s="447" t="s">
        <v>614</v>
      </c>
      <c r="D87" s="111">
        <v>41223156</v>
      </c>
      <c r="E87" s="446">
        <v>12179921.444</v>
      </c>
    </row>
    <row r="88" spans="1:5" s="57" customFormat="1" ht="15.75">
      <c r="A88" s="446">
        <v>12022089</v>
      </c>
      <c r="B88" s="9"/>
      <c r="C88" s="447" t="s">
        <v>615</v>
      </c>
      <c r="D88" s="446">
        <v>53112702</v>
      </c>
      <c r="E88" s="446">
        <v>8640095.2880000006</v>
      </c>
    </row>
    <row r="89" spans="1:5" s="57" customFormat="1" ht="15.75">
      <c r="A89" s="456">
        <f>SUM(A85:A88)</f>
        <v>26514664</v>
      </c>
      <c r="B89" s="537" t="s">
        <v>225</v>
      </c>
      <c r="C89" s="538"/>
      <c r="D89" s="456">
        <f>SUM(D85:D88)</f>
        <v>115013924</v>
      </c>
      <c r="E89" s="456">
        <f>SUM(E85:E88)</f>
        <v>22502584.087000001</v>
      </c>
    </row>
    <row r="90" spans="1:5" s="57" customFormat="1" ht="15.75">
      <c r="A90" s="460"/>
      <c r="B90" s="66"/>
      <c r="C90" s="479"/>
      <c r="D90" s="460"/>
      <c r="E90" s="460"/>
    </row>
    <row r="91" spans="1:5" s="57" customFormat="1">
      <c r="C91" s="351" t="s">
        <v>629</v>
      </c>
    </row>
    <row r="92" spans="1:5" s="57" customFormat="1">
      <c r="C92" s="198"/>
    </row>
    <row r="93" spans="1:5" s="57" customFormat="1">
      <c r="A93"/>
      <c r="B93"/>
      <c r="C93"/>
      <c r="D93"/>
      <c r="E93"/>
    </row>
    <row r="94" spans="1:5" s="57" customFormat="1">
      <c r="A94"/>
      <c r="B94"/>
      <c r="C94"/>
      <c r="D94"/>
      <c r="E94"/>
    </row>
    <row r="95" spans="1:5" s="57" customFormat="1" ht="15.75">
      <c r="A95" s="464" t="s">
        <v>630</v>
      </c>
      <c r="B95" s="464"/>
      <c r="C95" s="464"/>
      <c r="D95" s="464"/>
      <c r="E95" s="464"/>
    </row>
    <row r="96" spans="1:5" s="57" customFormat="1" ht="18.75">
      <c r="A96" s="430" t="s">
        <v>622</v>
      </c>
      <c r="B96" s="160"/>
      <c r="C96" s="160"/>
      <c r="D96" s="160"/>
      <c r="E96" s="160"/>
    </row>
    <row r="97" spans="1:7" s="57" customFormat="1" ht="20.25" customHeight="1">
      <c r="A97" s="430" t="s">
        <v>288</v>
      </c>
      <c r="B97" s="160"/>
      <c r="C97" s="160"/>
      <c r="D97" s="160"/>
      <c r="E97" s="160"/>
    </row>
    <row r="98" spans="1:7" s="57" customFormat="1" ht="19.5" customHeight="1">
      <c r="A98" s="93"/>
      <c r="B98" s="161"/>
      <c r="C98" s="93"/>
      <c r="D98" s="93"/>
      <c r="E98" s="431" t="s">
        <v>94</v>
      </c>
    </row>
    <row r="99" spans="1:7" s="57" customFormat="1" ht="19.5" customHeight="1">
      <c r="A99" s="432" t="s">
        <v>8</v>
      </c>
      <c r="B99" s="433"/>
      <c r="C99" s="163"/>
      <c r="D99" s="434" t="s">
        <v>4</v>
      </c>
      <c r="E99" s="435"/>
    </row>
    <row r="100" spans="1:7" s="57" customFormat="1" ht="19.5" customHeight="1">
      <c r="A100" s="436" t="s">
        <v>5</v>
      </c>
      <c r="B100" s="437" t="s">
        <v>6</v>
      </c>
      <c r="C100" s="529"/>
      <c r="D100" s="439" t="s">
        <v>351</v>
      </c>
      <c r="E100" s="439" t="s">
        <v>8</v>
      </c>
    </row>
    <row r="101" spans="1:7" s="120" customFormat="1" ht="20.25" customHeight="1">
      <c r="A101" s="440">
        <v>2011</v>
      </c>
      <c r="B101" s="441"/>
      <c r="C101" s="425"/>
      <c r="D101" s="442"/>
      <c r="E101" s="442"/>
    </row>
    <row r="102" spans="1:7" ht="24" customHeight="1">
      <c r="A102" s="451"/>
      <c r="B102" s="444" t="s">
        <v>35</v>
      </c>
      <c r="C102" s="445" t="s">
        <v>631</v>
      </c>
      <c r="D102" s="475"/>
      <c r="E102" s="475"/>
    </row>
    <row r="103" spans="1:7" ht="24" customHeight="1">
      <c r="A103" s="446">
        <v>624508</v>
      </c>
      <c r="B103" s="9"/>
      <c r="C103" s="539" t="s">
        <v>632</v>
      </c>
      <c r="D103" s="446">
        <v>11066750</v>
      </c>
      <c r="E103" s="446">
        <v>1095355.798</v>
      </c>
    </row>
    <row r="104" spans="1:7" ht="24" customHeight="1">
      <c r="A104" s="456">
        <f>SUM(A103)</f>
        <v>624508</v>
      </c>
      <c r="B104" s="173"/>
      <c r="C104" s="536" t="s">
        <v>633</v>
      </c>
      <c r="D104" s="456">
        <f>SUM(D103:D103)</f>
        <v>11066750</v>
      </c>
      <c r="E104" s="456">
        <f>SUM(E103:E103)</f>
        <v>1095355.798</v>
      </c>
    </row>
    <row r="105" spans="1:7" ht="24" customHeight="1">
      <c r="A105" s="373"/>
      <c r="B105" s="452" t="s">
        <v>37</v>
      </c>
      <c r="C105" s="476" t="s">
        <v>226</v>
      </c>
      <c r="D105" s="373"/>
      <c r="E105" s="373"/>
    </row>
    <row r="106" spans="1:7" ht="24" customHeight="1">
      <c r="A106" s="446">
        <v>814531963</v>
      </c>
      <c r="B106" s="452"/>
      <c r="C106" s="468" t="s">
        <v>399</v>
      </c>
      <c r="D106" s="446">
        <f>3163725535-D107</f>
        <v>3161967669</v>
      </c>
      <c r="E106" s="446">
        <f>684881117.426-E107</f>
        <v>684868229.676</v>
      </c>
      <c r="F106" s="158"/>
    </row>
    <row r="107" spans="1:7" ht="24" customHeight="1">
      <c r="A107" s="446">
        <v>25825</v>
      </c>
      <c r="B107" s="452"/>
      <c r="C107" s="468" t="s">
        <v>585</v>
      </c>
      <c r="D107" s="446">
        <v>1757866</v>
      </c>
      <c r="E107" s="446">
        <v>12887.75</v>
      </c>
      <c r="F107" s="158"/>
    </row>
    <row r="108" spans="1:7" ht="24" customHeight="1">
      <c r="A108" s="111">
        <v>252812</v>
      </c>
      <c r="B108" s="452"/>
      <c r="C108" s="468" t="s">
        <v>634</v>
      </c>
      <c r="D108" s="111">
        <v>10117404</v>
      </c>
      <c r="E108" s="143" t="s">
        <v>61</v>
      </c>
      <c r="F108" s="200"/>
      <c r="G108" s="200"/>
    </row>
    <row r="109" spans="1:7" ht="24" customHeight="1">
      <c r="A109" s="111">
        <v>9972974</v>
      </c>
      <c r="B109" s="9"/>
      <c r="C109" s="468" t="s">
        <v>400</v>
      </c>
      <c r="D109" s="111">
        <f>78517819-D108</f>
        <v>68400415</v>
      </c>
      <c r="E109" s="111">
        <v>26577920.964000002</v>
      </c>
    </row>
    <row r="110" spans="1:7" ht="24" customHeight="1">
      <c r="A110" s="449">
        <f>SUM(A106:A109)</f>
        <v>824783574</v>
      </c>
      <c r="B110" s="173"/>
      <c r="C110" s="532" t="s">
        <v>231</v>
      </c>
      <c r="D110" s="449">
        <f>SUM(D106:D109)</f>
        <v>3242243354</v>
      </c>
      <c r="E110" s="449">
        <f>SUM(E106:E109)</f>
        <v>711459038.38999999</v>
      </c>
    </row>
    <row r="111" spans="1:7" ht="24" customHeight="1">
      <c r="A111" s="451"/>
      <c r="B111" s="452" t="s">
        <v>41</v>
      </c>
      <c r="C111" s="445" t="s">
        <v>586</v>
      </c>
      <c r="D111" s="451"/>
      <c r="E111" s="451"/>
    </row>
    <row r="112" spans="1:7" ht="24" customHeight="1">
      <c r="A112" s="446">
        <v>3166401</v>
      </c>
      <c r="B112" s="9"/>
      <c r="C112" s="447" t="s">
        <v>104</v>
      </c>
      <c r="D112" s="446">
        <v>13252530</v>
      </c>
      <c r="E112" s="446">
        <v>1778576.243</v>
      </c>
    </row>
    <row r="113" spans="1:5" ht="18">
      <c r="A113" s="143" t="s">
        <v>61</v>
      </c>
      <c r="B113" s="9"/>
      <c r="C113" s="539" t="s">
        <v>618</v>
      </c>
      <c r="D113" s="446">
        <v>4511</v>
      </c>
      <c r="E113" s="143" t="s">
        <v>61</v>
      </c>
    </row>
    <row r="114" spans="1:5" ht="18">
      <c r="A114" s="111">
        <v>327633</v>
      </c>
      <c r="B114" s="9"/>
      <c r="C114" s="468" t="s">
        <v>402</v>
      </c>
      <c r="D114" s="111">
        <v>24915852</v>
      </c>
      <c r="E114" s="111">
        <v>1006011.7830000001</v>
      </c>
    </row>
    <row r="115" spans="1:5" ht="18">
      <c r="A115" s="111">
        <v>342505</v>
      </c>
      <c r="B115" s="9"/>
      <c r="C115" s="468" t="s">
        <v>403</v>
      </c>
      <c r="D115" s="111">
        <v>1048430</v>
      </c>
      <c r="E115" s="143" t="s">
        <v>61</v>
      </c>
    </row>
    <row r="116" spans="1:5" ht="15.75">
      <c r="A116" s="446">
        <v>12804878</v>
      </c>
      <c r="B116" s="9"/>
      <c r="C116" s="447" t="s">
        <v>141</v>
      </c>
      <c r="D116" s="446">
        <v>100894787</v>
      </c>
      <c r="E116" s="446">
        <v>13466285.4</v>
      </c>
    </row>
    <row r="117" spans="1:5" ht="23.25">
      <c r="A117" s="111">
        <v>23421829</v>
      </c>
      <c r="B117" s="9"/>
      <c r="C117" s="112" t="s">
        <v>233</v>
      </c>
      <c r="D117" s="143" t="s">
        <v>61</v>
      </c>
      <c r="E117" s="143" t="s">
        <v>61</v>
      </c>
    </row>
    <row r="118" spans="1:5" ht="23.25">
      <c r="A118" s="143" t="s">
        <v>61</v>
      </c>
      <c r="B118" s="9"/>
      <c r="C118" s="112" t="s">
        <v>332</v>
      </c>
      <c r="D118" s="446">
        <v>34422409</v>
      </c>
      <c r="E118" s="446">
        <v>4230069.9960000003</v>
      </c>
    </row>
    <row r="119" spans="1:5" ht="23.25">
      <c r="A119" s="143" t="s">
        <v>61</v>
      </c>
      <c r="B119" s="9"/>
      <c r="C119" s="112" t="s">
        <v>343</v>
      </c>
      <c r="D119" s="143" t="s">
        <v>61</v>
      </c>
      <c r="E119" s="446">
        <v>19059858.774</v>
      </c>
    </row>
    <row r="120" spans="1:5" ht="15.75">
      <c r="A120" s="456">
        <f>SUM(A112:A118)</f>
        <v>40063246</v>
      </c>
      <c r="B120" s="173"/>
      <c r="C120" s="478" t="s">
        <v>404</v>
      </c>
      <c r="D120" s="456">
        <f>SUM(D112:D119)</f>
        <v>174538519</v>
      </c>
      <c r="E120" s="456">
        <f>SUM(E112:E119)</f>
        <v>39540802.196000002</v>
      </c>
    </row>
    <row r="121" spans="1:5" ht="15.75">
      <c r="A121" s="456">
        <f>SUM(A24+A31+A42+A45+A60+A70+A80+A83+A89+A104+A110+A120)</f>
        <v>1871842873</v>
      </c>
      <c r="B121" s="173"/>
      <c r="C121" s="478" t="s">
        <v>166</v>
      </c>
      <c r="D121" s="456">
        <f>SUM(D24,+D31,+D42,D45,+D60,+D70,+D80,+D83,+D89,+D104,+D110,+D120)</f>
        <v>8099325675</v>
      </c>
      <c r="E121" s="456">
        <f>SUM(E24,+E31,+E42,E45,+E60,+E70,+E80,+E83,+E89,+E104,+E110,+E120)</f>
        <v>1650270001.2709999</v>
      </c>
    </row>
    <row r="122" spans="1:5" ht="18">
      <c r="A122" s="540" t="s">
        <v>635</v>
      </c>
      <c r="B122" s="173"/>
      <c r="C122" s="478" t="s">
        <v>636</v>
      </c>
      <c r="D122" s="541">
        <v>1400000000</v>
      </c>
      <c r="E122" s="419" t="s">
        <v>61</v>
      </c>
    </row>
    <row r="123" spans="1:5" ht="15.75">
      <c r="A123" s="542"/>
      <c r="B123" s="66"/>
      <c r="C123" s="479"/>
      <c r="D123" s="460"/>
      <c r="E123" s="542"/>
    </row>
    <row r="124" spans="1:5" ht="15.75">
      <c r="A124" s="542"/>
      <c r="B124" s="66"/>
      <c r="C124" s="479"/>
      <c r="D124" s="460"/>
      <c r="E124" s="542"/>
    </row>
    <row r="126" spans="1:5" s="57" customFormat="1">
      <c r="C126" s="198" t="s">
        <v>637</v>
      </c>
    </row>
  </sheetData>
  <mergeCells count="11">
    <mergeCell ref="B89:C89"/>
    <mergeCell ref="A95:E95"/>
    <mergeCell ref="D100:D101"/>
    <mergeCell ref="E100:E101"/>
    <mergeCell ref="A2:E2"/>
    <mergeCell ref="D7:D8"/>
    <mergeCell ref="E7:E8"/>
    <mergeCell ref="A49:E49"/>
    <mergeCell ref="A50:E50"/>
    <mergeCell ref="D54:D55"/>
    <mergeCell ref="E54:E55"/>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122"/>
  <sheetViews>
    <sheetView rightToLeft="1" workbookViewId="0">
      <selection activeCell="G4" sqref="G4"/>
    </sheetView>
  </sheetViews>
  <sheetFormatPr defaultRowHeight="12.75"/>
  <cols>
    <col min="1" max="1" width="14.7109375" style="544" customWidth="1"/>
    <col min="2" max="2" width="40" style="586" customWidth="1"/>
    <col min="3" max="4" width="14.7109375" style="544" customWidth="1"/>
    <col min="5" max="5" width="11.85546875" style="544" customWidth="1"/>
    <col min="6" max="16384" width="9.140625" style="544"/>
  </cols>
  <sheetData>
    <row r="2" spans="1:5" ht="21.75">
      <c r="A2" s="543" t="s">
        <v>638</v>
      </c>
      <c r="B2" s="543"/>
      <c r="C2" s="543"/>
      <c r="D2" s="543"/>
    </row>
    <row r="3" spans="1:5" s="547" customFormat="1" ht="18.75">
      <c r="A3" s="545" t="s">
        <v>622</v>
      </c>
      <c r="B3" s="545"/>
      <c r="C3" s="545"/>
      <c r="D3" s="545"/>
      <c r="E3" s="546"/>
    </row>
    <row r="4" spans="1:5" s="547" customFormat="1" ht="26.25">
      <c r="A4" s="548" t="s">
        <v>639</v>
      </c>
      <c r="B4" s="548"/>
      <c r="C4" s="548"/>
      <c r="D4" s="548"/>
    </row>
    <row r="5" spans="1:5" s="547" customFormat="1" ht="21.75">
      <c r="A5" s="549"/>
      <c r="B5" s="550"/>
      <c r="C5" s="551"/>
      <c r="D5" s="552" t="s">
        <v>640</v>
      </c>
    </row>
    <row r="6" spans="1:5" s="547" customFormat="1" ht="23.25">
      <c r="A6" s="553" t="s">
        <v>172</v>
      </c>
      <c r="B6" s="554"/>
      <c r="C6" s="555" t="s">
        <v>4</v>
      </c>
      <c r="D6" s="556"/>
    </row>
    <row r="7" spans="1:5" s="547" customFormat="1" ht="26.25">
      <c r="A7" s="557" t="s">
        <v>5</v>
      </c>
      <c r="B7" s="558" t="s">
        <v>6</v>
      </c>
      <c r="C7" s="559" t="s">
        <v>7</v>
      </c>
      <c r="D7" s="560" t="s">
        <v>8</v>
      </c>
    </row>
    <row r="8" spans="1:5" s="547" customFormat="1" ht="23.25">
      <c r="A8" s="561">
        <v>2011</v>
      </c>
      <c r="B8" s="562"/>
      <c r="C8" s="563"/>
      <c r="D8" s="564"/>
    </row>
    <row r="9" spans="1:5" s="547" customFormat="1" ht="23.25">
      <c r="A9" s="565"/>
      <c r="B9" s="566" t="s">
        <v>641</v>
      </c>
      <c r="C9" s="567"/>
      <c r="D9" s="565"/>
    </row>
    <row r="10" spans="1:5" s="547" customFormat="1" ht="23.25">
      <c r="A10" s="568">
        <v>397189</v>
      </c>
      <c r="B10" s="569" t="s">
        <v>642</v>
      </c>
      <c r="C10" s="568">
        <v>4467400</v>
      </c>
      <c r="D10" s="568">
        <v>691546.48</v>
      </c>
    </row>
    <row r="11" spans="1:5" s="547" customFormat="1" ht="23.25">
      <c r="A11" s="568">
        <v>987347</v>
      </c>
      <c r="B11" s="569" t="s">
        <v>643</v>
      </c>
      <c r="C11" s="568">
        <v>6934253</v>
      </c>
      <c r="D11" s="568">
        <v>594968.76</v>
      </c>
    </row>
    <row r="12" spans="1:5" s="547" customFormat="1" ht="23.25">
      <c r="A12" s="568">
        <v>17110291</v>
      </c>
      <c r="B12" s="569" t="s">
        <v>644</v>
      </c>
      <c r="C12" s="568">
        <v>69731940</v>
      </c>
      <c r="D12" s="568">
        <v>17090822.999000002</v>
      </c>
    </row>
    <row r="13" spans="1:5" s="547" customFormat="1" ht="23.25">
      <c r="A13" s="568">
        <v>12957524</v>
      </c>
      <c r="B13" s="569" t="s">
        <v>645</v>
      </c>
      <c r="C13" s="568">
        <v>53324897</v>
      </c>
      <c r="D13" s="568">
        <v>9819853.3210000005</v>
      </c>
    </row>
    <row r="14" spans="1:5" s="547" customFormat="1" ht="23.25">
      <c r="A14" s="568">
        <v>2072243</v>
      </c>
      <c r="B14" s="569" t="s">
        <v>646</v>
      </c>
      <c r="C14" s="568">
        <v>17599091</v>
      </c>
      <c r="D14" s="568">
        <v>20313713.862</v>
      </c>
    </row>
    <row r="15" spans="1:5" s="547" customFormat="1" ht="23.25">
      <c r="A15" s="570">
        <f>SUM(A10:A14)</f>
        <v>33524594</v>
      </c>
      <c r="B15" s="571" t="s">
        <v>647</v>
      </c>
      <c r="C15" s="570">
        <f>SUM(C10:C14)</f>
        <v>152057581</v>
      </c>
      <c r="D15" s="570">
        <f>SUM(D10:D14)</f>
        <v>48510905.422000006</v>
      </c>
    </row>
    <row r="16" spans="1:5" s="547" customFormat="1" ht="23.25">
      <c r="A16" s="568"/>
      <c r="B16" s="566" t="s">
        <v>648</v>
      </c>
      <c r="C16" s="568"/>
      <c r="D16" s="568"/>
    </row>
    <row r="17" spans="1:6" s="547" customFormat="1" ht="17.25" customHeight="1">
      <c r="A17" s="568">
        <v>123566452</v>
      </c>
      <c r="B17" s="569" t="s">
        <v>649</v>
      </c>
      <c r="C17" s="568">
        <v>715427465</v>
      </c>
      <c r="D17" s="568">
        <v>186110607.95899999</v>
      </c>
    </row>
    <row r="18" spans="1:6" s="547" customFormat="1" ht="17.25" customHeight="1">
      <c r="A18" s="568">
        <v>1829428</v>
      </c>
      <c r="B18" s="569" t="s">
        <v>650</v>
      </c>
      <c r="C18" s="568">
        <v>6950186</v>
      </c>
      <c r="D18" s="568">
        <v>1663931.6939999999</v>
      </c>
    </row>
    <row r="19" spans="1:6" s="547" customFormat="1" ht="17.25" customHeight="1">
      <c r="A19" s="568">
        <v>3536742</v>
      </c>
      <c r="B19" s="569" t="s">
        <v>651</v>
      </c>
      <c r="C19" s="568">
        <v>5462838</v>
      </c>
      <c r="D19" s="568">
        <v>2978659.8939999999</v>
      </c>
    </row>
    <row r="20" spans="1:6" s="547" customFormat="1" ht="17.25" customHeight="1">
      <c r="A20" s="568">
        <v>20486721</v>
      </c>
      <c r="B20" s="569" t="s">
        <v>652</v>
      </c>
      <c r="C20" s="568">
        <v>549676143</v>
      </c>
      <c r="D20" s="568">
        <v>89752788.459000006</v>
      </c>
    </row>
    <row r="21" spans="1:6" s="547" customFormat="1" ht="17.25" customHeight="1">
      <c r="A21" s="568">
        <v>205494</v>
      </c>
      <c r="B21" s="572" t="s">
        <v>653</v>
      </c>
      <c r="C21" s="568">
        <v>13349256</v>
      </c>
      <c r="D21" s="568">
        <v>2502829.1830000002</v>
      </c>
      <c r="F21" s="573"/>
    </row>
    <row r="22" spans="1:6" s="547" customFormat="1" ht="17.25" customHeight="1">
      <c r="A22" s="568">
        <v>12070929</v>
      </c>
      <c r="B22" s="569" t="s">
        <v>654</v>
      </c>
      <c r="C22" s="568">
        <v>78197887</v>
      </c>
      <c r="D22" s="568">
        <v>10307523.982999999</v>
      </c>
    </row>
    <row r="23" spans="1:6" s="547" customFormat="1" ht="19.5" customHeight="1">
      <c r="A23" s="570">
        <f>SUM(A17:A22)</f>
        <v>161695766</v>
      </c>
      <c r="B23" s="571" t="s">
        <v>655</v>
      </c>
      <c r="C23" s="570">
        <f>SUM(C17:C22)</f>
        <v>1369063775</v>
      </c>
      <c r="D23" s="570">
        <f>SUM(D17:D22)</f>
        <v>293316341.17199999</v>
      </c>
    </row>
    <row r="24" spans="1:6" s="547" customFormat="1" ht="20.25" customHeight="1">
      <c r="A24" s="565"/>
      <c r="B24" s="566" t="s">
        <v>656</v>
      </c>
      <c r="C24" s="567"/>
      <c r="D24" s="565"/>
    </row>
    <row r="25" spans="1:6" s="547" customFormat="1" ht="16.5" customHeight="1">
      <c r="A25" s="568">
        <v>85008292</v>
      </c>
      <c r="B25" s="569" t="s">
        <v>657</v>
      </c>
      <c r="C25" s="568">
        <v>451258244</v>
      </c>
      <c r="D25" s="568">
        <v>121204297.414</v>
      </c>
    </row>
    <row r="26" spans="1:6" s="547" customFormat="1" ht="16.5" customHeight="1">
      <c r="A26" s="568">
        <v>14987599</v>
      </c>
      <c r="B26" s="569" t="s">
        <v>658</v>
      </c>
      <c r="C26" s="568">
        <v>56569029</v>
      </c>
      <c r="D26" s="568">
        <v>13383693.035</v>
      </c>
    </row>
    <row r="27" spans="1:6" s="547" customFormat="1" ht="16.5" customHeight="1">
      <c r="A27" s="568">
        <v>46183282</v>
      </c>
      <c r="B27" s="569" t="s">
        <v>659</v>
      </c>
      <c r="C27" s="568">
        <v>332124726</v>
      </c>
      <c r="D27" s="568">
        <v>43202564.469999999</v>
      </c>
    </row>
    <row r="28" spans="1:6" s="547" customFormat="1" ht="16.5" customHeight="1">
      <c r="A28" s="568">
        <v>85360400</v>
      </c>
      <c r="B28" s="569" t="s">
        <v>660</v>
      </c>
      <c r="C28" s="568">
        <v>378834533</v>
      </c>
      <c r="D28" s="568">
        <v>48819752.098999999</v>
      </c>
    </row>
    <row r="29" spans="1:6" s="547" customFormat="1" ht="16.5" customHeight="1">
      <c r="A29" s="568">
        <v>1714372</v>
      </c>
      <c r="B29" s="569" t="s">
        <v>661</v>
      </c>
      <c r="C29" s="568">
        <v>43516181</v>
      </c>
      <c r="D29" s="568">
        <v>6364093.6770000001</v>
      </c>
    </row>
    <row r="30" spans="1:6" s="547" customFormat="1" ht="16.5" customHeight="1">
      <c r="A30" s="568">
        <v>5457565</v>
      </c>
      <c r="B30" s="569" t="s">
        <v>662</v>
      </c>
      <c r="C30" s="568">
        <v>47403350</v>
      </c>
      <c r="D30" s="568">
        <v>7085121.8679999998</v>
      </c>
    </row>
    <row r="31" spans="1:6" s="547" customFormat="1" ht="20.25" customHeight="1">
      <c r="A31" s="570">
        <f>SUM(A25:A30)</f>
        <v>238711510</v>
      </c>
      <c r="B31" s="571" t="s">
        <v>663</v>
      </c>
      <c r="C31" s="570">
        <f>SUM(C25:C30)</f>
        <v>1309706063</v>
      </c>
      <c r="D31" s="570">
        <f>SUM(D25:D30)</f>
        <v>240059522.56299999</v>
      </c>
    </row>
    <row r="32" spans="1:6" s="547" customFormat="1" ht="20.25" customHeight="1">
      <c r="A32" s="574"/>
      <c r="B32" s="566" t="s">
        <v>664</v>
      </c>
      <c r="C32" s="575"/>
      <c r="D32" s="574"/>
    </row>
    <row r="33" spans="1:4" s="547" customFormat="1" ht="23.25">
      <c r="A33" s="568">
        <v>384929604</v>
      </c>
      <c r="B33" s="569" t="s">
        <v>665</v>
      </c>
      <c r="C33" s="568">
        <v>1687207688</v>
      </c>
      <c r="D33" s="568">
        <v>373344107.977</v>
      </c>
    </row>
    <row r="34" spans="1:4" s="547" customFormat="1" ht="23.25">
      <c r="A34" s="568">
        <v>377914013</v>
      </c>
      <c r="B34" s="569" t="s">
        <v>666</v>
      </c>
      <c r="C34" s="568">
        <v>1614771899</v>
      </c>
      <c r="D34" s="568">
        <v>294482729.36500001</v>
      </c>
    </row>
    <row r="35" spans="1:4" s="547" customFormat="1" ht="23.25">
      <c r="A35" s="568">
        <v>250483272</v>
      </c>
      <c r="B35" s="569" t="s">
        <v>667</v>
      </c>
      <c r="C35" s="568">
        <v>556221249</v>
      </c>
      <c r="D35" s="568">
        <v>119256651.11499999</v>
      </c>
    </row>
    <row r="36" spans="1:4" s="547" customFormat="1" ht="23.25">
      <c r="A36" s="568">
        <v>26604850</v>
      </c>
      <c r="B36" s="569" t="s">
        <v>668</v>
      </c>
      <c r="C36" s="568">
        <v>69086210</v>
      </c>
      <c r="D36" s="568">
        <v>13133155.647</v>
      </c>
    </row>
    <row r="37" spans="1:4" s="547" customFormat="1" ht="23.25">
      <c r="A37" s="568">
        <v>170968230</v>
      </c>
      <c r="B37" s="569" t="s">
        <v>669</v>
      </c>
      <c r="C37" s="568">
        <v>325088635</v>
      </c>
      <c r="D37" s="568">
        <v>45451125.248999998</v>
      </c>
    </row>
    <row r="38" spans="1:4" s="547" customFormat="1" ht="23.25">
      <c r="A38" s="568">
        <v>217397359</v>
      </c>
      <c r="B38" s="569" t="s">
        <v>670</v>
      </c>
      <c r="C38" s="568">
        <v>973690565</v>
      </c>
      <c r="D38" s="568">
        <v>213879705</v>
      </c>
    </row>
    <row r="39" spans="1:4" s="547" customFormat="1" ht="23.25">
      <c r="A39" s="568">
        <v>9613675</v>
      </c>
      <c r="B39" s="569" t="s">
        <v>671</v>
      </c>
      <c r="C39" s="568">
        <v>42432010</v>
      </c>
      <c r="D39" s="568">
        <v>8835757.7249999996</v>
      </c>
    </row>
    <row r="40" spans="1:4" s="547" customFormat="1" ht="23.25">
      <c r="A40" s="570">
        <f>SUM(A33:A39)</f>
        <v>1437911003</v>
      </c>
      <c r="B40" s="571" t="s">
        <v>672</v>
      </c>
      <c r="C40" s="570">
        <f>SUM(C33:C39)</f>
        <v>5268498256</v>
      </c>
      <c r="D40" s="570">
        <f>SUM(D33:D39)</f>
        <v>1068383232.0779999</v>
      </c>
    </row>
    <row r="41" spans="1:4" s="547" customFormat="1" ht="23.25">
      <c r="A41" s="570">
        <f>SUM(A40,+A31,+A23,+A15)</f>
        <v>1871842873</v>
      </c>
      <c r="B41" s="576" t="s">
        <v>673</v>
      </c>
      <c r="C41" s="570">
        <f>SUM(C15,+C23,C31,+C40)</f>
        <v>8099325675</v>
      </c>
      <c r="D41" s="570">
        <f>SUM(D15,+D23,D31,+D40)</f>
        <v>1650270001.2349999</v>
      </c>
    </row>
    <row r="42" spans="1:4" ht="18">
      <c r="A42" s="577" t="s">
        <v>674</v>
      </c>
      <c r="B42" s="578" t="s">
        <v>675</v>
      </c>
      <c r="C42" s="579">
        <v>1400000000</v>
      </c>
      <c r="D42" s="577" t="s">
        <v>674</v>
      </c>
    </row>
    <row r="43" spans="1:4" ht="18">
      <c r="A43" s="580"/>
      <c r="B43" s="581"/>
      <c r="C43" s="582"/>
      <c r="D43" s="580"/>
    </row>
    <row r="44" spans="1:4">
      <c r="A44" s="583"/>
      <c r="B44" s="584" t="s">
        <v>676</v>
      </c>
      <c r="C44" s="583"/>
      <c r="D44" s="583"/>
    </row>
    <row r="45" spans="1:4">
      <c r="A45" s="583"/>
      <c r="B45" s="585"/>
      <c r="C45" s="583"/>
      <c r="D45" s="583"/>
    </row>
    <row r="46" spans="1:4">
      <c r="A46" s="583"/>
      <c r="B46" s="585"/>
      <c r="C46" s="583"/>
      <c r="D46" s="583"/>
    </row>
    <row r="47" spans="1:4">
      <c r="A47" s="583"/>
      <c r="B47" s="585"/>
      <c r="C47" s="583"/>
      <c r="D47" s="583"/>
    </row>
    <row r="48" spans="1:4">
      <c r="A48" s="583"/>
      <c r="B48" s="585"/>
      <c r="C48" s="583"/>
      <c r="D48" s="583"/>
    </row>
    <row r="49" spans="1:4">
      <c r="A49" s="583"/>
      <c r="B49" s="585"/>
      <c r="C49" s="583"/>
      <c r="D49" s="583"/>
    </row>
    <row r="50" spans="1:4">
      <c r="A50" s="583"/>
      <c r="B50" s="585"/>
      <c r="C50" s="583"/>
      <c r="D50" s="583"/>
    </row>
    <row r="51" spans="1:4">
      <c r="A51" s="583"/>
      <c r="B51" s="585"/>
      <c r="C51" s="583"/>
      <c r="D51" s="583"/>
    </row>
    <row r="52" spans="1:4">
      <c r="A52" s="583"/>
      <c r="B52" s="585"/>
      <c r="C52" s="583"/>
      <c r="D52" s="583"/>
    </row>
    <row r="53" spans="1:4">
      <c r="A53" s="583"/>
      <c r="B53" s="585"/>
      <c r="C53" s="583"/>
      <c r="D53" s="583"/>
    </row>
    <row r="54" spans="1:4">
      <c r="A54" s="583"/>
      <c r="B54" s="585"/>
      <c r="C54" s="583"/>
      <c r="D54" s="583"/>
    </row>
    <row r="55" spans="1:4">
      <c r="A55" s="583"/>
      <c r="B55" s="585"/>
      <c r="C55" s="583"/>
      <c r="D55" s="583"/>
    </row>
    <row r="56" spans="1:4">
      <c r="A56" s="583"/>
      <c r="B56" s="585"/>
      <c r="C56" s="583"/>
      <c r="D56" s="583"/>
    </row>
    <row r="57" spans="1:4">
      <c r="A57" s="583"/>
      <c r="B57" s="585"/>
      <c r="C57" s="583"/>
      <c r="D57" s="583"/>
    </row>
    <row r="58" spans="1:4">
      <c r="A58" s="583"/>
      <c r="B58" s="585"/>
      <c r="C58" s="583"/>
      <c r="D58" s="583"/>
    </row>
    <row r="59" spans="1:4">
      <c r="A59" s="583"/>
      <c r="B59" s="585"/>
      <c r="C59" s="583"/>
      <c r="D59" s="583"/>
    </row>
    <row r="60" spans="1:4">
      <c r="A60" s="583"/>
      <c r="B60" s="585"/>
      <c r="C60" s="583"/>
      <c r="D60" s="583"/>
    </row>
    <row r="61" spans="1:4">
      <c r="A61" s="583"/>
      <c r="B61" s="585"/>
      <c r="C61" s="583"/>
      <c r="D61" s="583"/>
    </row>
    <row r="62" spans="1:4">
      <c r="A62" s="583"/>
      <c r="B62" s="585"/>
      <c r="C62" s="583"/>
      <c r="D62" s="583"/>
    </row>
    <row r="63" spans="1:4">
      <c r="A63" s="583"/>
      <c r="B63" s="585"/>
      <c r="C63" s="583"/>
      <c r="D63" s="583"/>
    </row>
    <row r="64" spans="1:4">
      <c r="A64" s="583"/>
      <c r="B64" s="585"/>
      <c r="C64" s="583"/>
      <c r="D64" s="583"/>
    </row>
    <row r="65" spans="1:4">
      <c r="A65" s="583"/>
      <c r="B65" s="585"/>
      <c r="C65" s="583"/>
      <c r="D65" s="583"/>
    </row>
    <row r="66" spans="1:4">
      <c r="A66" s="583"/>
      <c r="B66" s="585"/>
      <c r="C66" s="583"/>
      <c r="D66" s="583"/>
    </row>
    <row r="67" spans="1:4">
      <c r="A67" s="583"/>
      <c r="B67" s="585"/>
      <c r="C67" s="583"/>
      <c r="D67" s="583"/>
    </row>
    <row r="68" spans="1:4">
      <c r="A68" s="583"/>
      <c r="B68" s="585"/>
      <c r="C68" s="583"/>
      <c r="D68" s="583"/>
    </row>
    <row r="69" spans="1:4">
      <c r="A69" s="583"/>
      <c r="B69" s="585"/>
      <c r="C69" s="583"/>
      <c r="D69" s="583"/>
    </row>
    <row r="70" spans="1:4">
      <c r="A70" s="583"/>
      <c r="B70" s="585"/>
      <c r="C70" s="583"/>
      <c r="D70" s="583"/>
    </row>
    <row r="71" spans="1:4">
      <c r="A71" s="583"/>
      <c r="B71" s="585"/>
      <c r="C71" s="583"/>
      <c r="D71" s="583"/>
    </row>
    <row r="72" spans="1:4">
      <c r="A72" s="583"/>
      <c r="B72" s="585"/>
      <c r="C72" s="583"/>
      <c r="D72" s="583"/>
    </row>
    <row r="73" spans="1:4">
      <c r="A73" s="583"/>
      <c r="B73" s="585"/>
      <c r="C73" s="583"/>
      <c r="D73" s="583"/>
    </row>
    <row r="74" spans="1:4">
      <c r="A74" s="583"/>
      <c r="B74" s="585"/>
      <c r="C74" s="583"/>
      <c r="D74" s="583"/>
    </row>
    <row r="75" spans="1:4">
      <c r="A75" s="583"/>
      <c r="B75" s="585"/>
      <c r="C75" s="583"/>
      <c r="D75" s="583"/>
    </row>
    <row r="76" spans="1:4">
      <c r="A76" s="583"/>
      <c r="B76" s="585"/>
      <c r="C76" s="583"/>
      <c r="D76" s="583"/>
    </row>
    <row r="77" spans="1:4">
      <c r="A77" s="583"/>
      <c r="B77" s="585"/>
      <c r="C77" s="583"/>
      <c r="D77" s="583"/>
    </row>
    <row r="78" spans="1:4">
      <c r="A78" s="583"/>
      <c r="B78" s="585"/>
      <c r="C78" s="583"/>
      <c r="D78" s="583"/>
    </row>
    <row r="79" spans="1:4">
      <c r="A79" s="583"/>
      <c r="B79" s="585"/>
      <c r="C79" s="583"/>
      <c r="D79" s="583"/>
    </row>
    <row r="80" spans="1:4">
      <c r="A80" s="583"/>
      <c r="B80" s="585"/>
      <c r="C80" s="583"/>
      <c r="D80" s="583"/>
    </row>
    <row r="81" spans="1:4">
      <c r="A81" s="583"/>
      <c r="B81" s="585"/>
      <c r="C81" s="583"/>
      <c r="D81" s="583"/>
    </row>
    <row r="82" spans="1:4">
      <c r="A82" s="583"/>
      <c r="B82" s="585"/>
      <c r="C82" s="583"/>
      <c r="D82" s="583"/>
    </row>
    <row r="83" spans="1:4">
      <c r="A83" s="583"/>
      <c r="B83" s="585"/>
      <c r="C83" s="583"/>
      <c r="D83" s="583"/>
    </row>
    <row r="84" spans="1:4">
      <c r="A84" s="583"/>
      <c r="B84" s="585"/>
      <c r="C84" s="583"/>
      <c r="D84" s="583"/>
    </row>
    <row r="85" spans="1:4">
      <c r="A85" s="583"/>
      <c r="B85" s="585"/>
      <c r="C85" s="583"/>
      <c r="D85" s="583"/>
    </row>
    <row r="86" spans="1:4">
      <c r="A86" s="583"/>
      <c r="B86" s="585"/>
      <c r="C86" s="583"/>
      <c r="D86" s="583"/>
    </row>
    <row r="87" spans="1:4">
      <c r="A87" s="583"/>
      <c r="B87" s="585"/>
      <c r="C87" s="583"/>
      <c r="D87" s="583"/>
    </row>
    <row r="88" spans="1:4">
      <c r="A88" s="583"/>
      <c r="B88" s="585"/>
      <c r="C88" s="583"/>
      <c r="D88" s="583"/>
    </row>
    <row r="89" spans="1:4">
      <c r="A89" s="583"/>
      <c r="B89" s="585"/>
      <c r="C89" s="583"/>
      <c r="D89" s="583"/>
    </row>
    <row r="90" spans="1:4">
      <c r="A90" s="583"/>
      <c r="B90" s="585"/>
      <c r="C90" s="583"/>
      <c r="D90" s="583"/>
    </row>
    <row r="91" spans="1:4">
      <c r="A91" s="583"/>
      <c r="B91" s="585"/>
      <c r="C91" s="583"/>
      <c r="D91" s="583"/>
    </row>
    <row r="92" spans="1:4">
      <c r="A92" s="583"/>
      <c r="B92" s="585"/>
      <c r="C92" s="583"/>
      <c r="D92" s="583"/>
    </row>
    <row r="93" spans="1:4">
      <c r="A93" s="583"/>
      <c r="B93" s="585"/>
      <c r="C93" s="583"/>
      <c r="D93" s="583"/>
    </row>
    <row r="94" spans="1:4">
      <c r="A94" s="583"/>
      <c r="B94" s="585"/>
      <c r="C94" s="583"/>
      <c r="D94" s="583"/>
    </row>
    <row r="95" spans="1:4">
      <c r="A95" s="583"/>
      <c r="B95" s="585"/>
      <c r="C95" s="583"/>
      <c r="D95" s="583"/>
    </row>
    <row r="96" spans="1:4">
      <c r="A96" s="583"/>
      <c r="B96" s="585"/>
      <c r="C96" s="583"/>
      <c r="D96" s="583"/>
    </row>
    <row r="97" spans="1:4">
      <c r="A97" s="583"/>
      <c r="B97" s="585"/>
      <c r="C97" s="583"/>
      <c r="D97" s="583"/>
    </row>
    <row r="98" spans="1:4">
      <c r="A98" s="583"/>
      <c r="B98" s="585"/>
      <c r="C98" s="583"/>
      <c r="D98" s="583"/>
    </row>
    <row r="99" spans="1:4">
      <c r="A99" s="583"/>
      <c r="B99" s="585"/>
      <c r="C99" s="583"/>
      <c r="D99" s="583"/>
    </row>
    <row r="100" spans="1:4">
      <c r="A100" s="583"/>
      <c r="B100" s="585"/>
      <c r="C100" s="583"/>
      <c r="D100" s="583"/>
    </row>
    <row r="101" spans="1:4">
      <c r="A101" s="583"/>
      <c r="B101" s="585"/>
      <c r="C101" s="583"/>
      <c r="D101" s="583"/>
    </row>
    <row r="102" spans="1:4">
      <c r="A102" s="583"/>
      <c r="B102" s="585"/>
      <c r="C102" s="583"/>
      <c r="D102" s="583"/>
    </row>
    <row r="103" spans="1:4">
      <c r="A103" s="583"/>
      <c r="B103" s="585"/>
      <c r="C103" s="583"/>
      <c r="D103" s="583"/>
    </row>
    <row r="104" spans="1:4">
      <c r="A104" s="583"/>
      <c r="B104" s="585"/>
      <c r="C104" s="583"/>
      <c r="D104" s="583"/>
    </row>
    <row r="105" spans="1:4">
      <c r="A105" s="583"/>
      <c r="B105" s="585"/>
      <c r="C105" s="583"/>
      <c r="D105" s="583"/>
    </row>
    <row r="106" spans="1:4">
      <c r="A106" s="583"/>
      <c r="B106" s="585"/>
      <c r="C106" s="583"/>
      <c r="D106" s="583"/>
    </row>
    <row r="107" spans="1:4">
      <c r="A107" s="583"/>
      <c r="B107" s="585"/>
      <c r="C107" s="583"/>
      <c r="D107" s="583"/>
    </row>
    <row r="108" spans="1:4">
      <c r="A108" s="583"/>
      <c r="B108" s="585"/>
      <c r="C108" s="583"/>
      <c r="D108" s="583"/>
    </row>
    <row r="109" spans="1:4">
      <c r="A109" s="583"/>
      <c r="B109" s="585"/>
      <c r="C109" s="583"/>
      <c r="D109" s="583"/>
    </row>
    <row r="110" spans="1:4">
      <c r="A110" s="583"/>
      <c r="B110" s="585"/>
      <c r="C110" s="583"/>
      <c r="D110" s="583"/>
    </row>
    <row r="111" spans="1:4">
      <c r="A111" s="583"/>
      <c r="B111" s="585"/>
      <c r="C111" s="583"/>
      <c r="D111" s="583"/>
    </row>
    <row r="112" spans="1:4">
      <c r="A112" s="583"/>
      <c r="B112" s="585"/>
      <c r="C112" s="583"/>
      <c r="D112" s="583"/>
    </row>
    <row r="113" spans="1:4">
      <c r="A113" s="583"/>
      <c r="B113" s="585"/>
      <c r="C113" s="583"/>
      <c r="D113" s="583"/>
    </row>
    <row r="114" spans="1:4">
      <c r="A114" s="583"/>
      <c r="B114" s="585"/>
      <c r="C114" s="583"/>
      <c r="D114" s="583"/>
    </row>
    <row r="115" spans="1:4">
      <c r="A115" s="583"/>
      <c r="B115" s="585"/>
      <c r="C115" s="583"/>
      <c r="D115" s="583"/>
    </row>
    <row r="116" spans="1:4">
      <c r="A116" s="583"/>
      <c r="B116" s="585"/>
      <c r="C116" s="583"/>
      <c r="D116" s="583"/>
    </row>
    <row r="117" spans="1:4">
      <c r="A117" s="583"/>
      <c r="B117" s="585"/>
      <c r="C117" s="583"/>
      <c r="D117" s="583"/>
    </row>
    <row r="118" spans="1:4">
      <c r="A118" s="583"/>
      <c r="B118" s="585"/>
      <c r="C118" s="583"/>
      <c r="D118" s="583"/>
    </row>
    <row r="119" spans="1:4">
      <c r="A119" s="583"/>
      <c r="B119" s="585"/>
      <c r="C119" s="583"/>
      <c r="D119" s="583"/>
    </row>
    <row r="120" spans="1:4">
      <c r="A120" s="583"/>
      <c r="B120" s="585"/>
      <c r="C120" s="583"/>
      <c r="D120" s="583"/>
    </row>
    <row r="121" spans="1:4">
      <c r="A121" s="583"/>
      <c r="B121" s="585"/>
      <c r="C121" s="583"/>
      <c r="D121" s="583"/>
    </row>
    <row r="122" spans="1:4">
      <c r="A122" s="583"/>
      <c r="B122" s="585"/>
      <c r="C122" s="583"/>
      <c r="D122" s="583"/>
    </row>
  </sheetData>
  <mergeCells count="6">
    <mergeCell ref="A2:D2"/>
    <mergeCell ref="A3:D3"/>
    <mergeCell ref="A4:D4"/>
    <mergeCell ref="C6:D6"/>
    <mergeCell ref="C7:C8"/>
    <mergeCell ref="D7:D8"/>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01"/>
  <sheetViews>
    <sheetView rightToLeft="1" topLeftCell="A70" workbookViewId="0">
      <selection activeCell="G8" sqref="G8"/>
    </sheetView>
  </sheetViews>
  <sheetFormatPr defaultRowHeight="12.75"/>
  <cols>
    <col min="1" max="1" width="14.7109375" customWidth="1"/>
    <col min="2" max="2" width="43.7109375" customWidth="1"/>
    <col min="3" max="4" width="14.7109375" customWidth="1"/>
    <col min="5" max="5" width="11" bestFit="1" customWidth="1"/>
  </cols>
  <sheetData>
    <row r="1" spans="1:4" s="57" customFormat="1" ht="23.25">
      <c r="A1" s="1" t="s">
        <v>91</v>
      </c>
      <c r="B1" s="1"/>
      <c r="C1" s="1"/>
      <c r="D1" s="1"/>
    </row>
    <row r="2" spans="1:4" s="57" customFormat="1" ht="26.25">
      <c r="A2" s="91" t="s">
        <v>92</v>
      </c>
      <c r="B2" s="92"/>
      <c r="C2" s="92"/>
      <c r="D2" s="92"/>
    </row>
    <row r="3" spans="1:4" s="57" customFormat="1" ht="26.25">
      <c r="A3" s="91" t="s">
        <v>93</v>
      </c>
      <c r="B3" s="92"/>
      <c r="C3" s="92"/>
      <c r="D3" s="92"/>
    </row>
    <row r="4" spans="1:4" s="57" customFormat="1" ht="21.75">
      <c r="A4" s="93"/>
      <c r="B4" s="93"/>
      <c r="C4" s="93"/>
      <c r="D4" s="94" t="s">
        <v>94</v>
      </c>
    </row>
    <row r="5" spans="1:4" s="57" customFormat="1" ht="21.75">
      <c r="A5" s="95" t="s">
        <v>8</v>
      </c>
      <c r="B5" s="96"/>
      <c r="C5" s="97" t="s">
        <v>4</v>
      </c>
      <c r="D5" s="65"/>
    </row>
    <row r="6" spans="1:4" s="57" customFormat="1" ht="26.25">
      <c r="A6" s="98" t="s">
        <v>5</v>
      </c>
      <c r="B6" s="99" t="s">
        <v>6</v>
      </c>
      <c r="C6" s="100" t="s">
        <v>7</v>
      </c>
      <c r="D6" s="100" t="s">
        <v>8</v>
      </c>
    </row>
    <row r="7" spans="1:4" s="57" customFormat="1" ht="21.75">
      <c r="A7" s="101">
        <v>2011</v>
      </c>
      <c r="B7" s="102"/>
      <c r="C7" s="103"/>
      <c r="D7" s="103"/>
    </row>
    <row r="8" spans="1:4" s="57" customFormat="1" ht="23.25">
      <c r="A8" s="104">
        <v>47638706</v>
      </c>
      <c r="B8" s="105" t="s">
        <v>95</v>
      </c>
      <c r="C8" s="106">
        <v>42502000</v>
      </c>
      <c r="D8" s="104">
        <v>47732589</v>
      </c>
    </row>
    <row r="9" spans="1:4" s="57" customFormat="1" ht="23.25">
      <c r="A9" s="107">
        <v>14023</v>
      </c>
      <c r="B9" s="108" t="s">
        <v>96</v>
      </c>
      <c r="C9" s="109">
        <v>1000</v>
      </c>
      <c r="D9" s="110">
        <v>4879</v>
      </c>
    </row>
    <row r="10" spans="1:4" s="57" customFormat="1" ht="23.25">
      <c r="A10" s="111">
        <v>52269</v>
      </c>
      <c r="B10" s="112" t="s">
        <v>97</v>
      </c>
      <c r="C10" s="113" t="s">
        <v>61</v>
      </c>
      <c r="D10" s="111">
        <v>10639</v>
      </c>
    </row>
    <row r="11" spans="1:4" s="57" customFormat="1" ht="23.25">
      <c r="A11" s="111">
        <v>1</v>
      </c>
      <c r="B11" s="112" t="s">
        <v>98</v>
      </c>
      <c r="C11" s="113" t="s">
        <v>61</v>
      </c>
      <c r="D11" s="113" t="s">
        <v>61</v>
      </c>
    </row>
    <row r="12" spans="1:4" s="57" customFormat="1" ht="23.25">
      <c r="A12" s="111">
        <v>359098</v>
      </c>
      <c r="B12" s="112" t="s">
        <v>99</v>
      </c>
      <c r="C12" s="114">
        <v>398000</v>
      </c>
      <c r="D12" s="111">
        <v>343249</v>
      </c>
    </row>
    <row r="13" spans="1:4" s="57" customFormat="1" ht="23.25">
      <c r="A13" s="111">
        <v>306573773</v>
      </c>
      <c r="B13" s="112" t="s">
        <v>100</v>
      </c>
      <c r="C13" s="114">
        <v>352299000</v>
      </c>
      <c r="D13" s="111">
        <v>377190393</v>
      </c>
    </row>
    <row r="14" spans="1:4" s="57" customFormat="1" ht="23.25">
      <c r="A14" s="111">
        <v>3376239</v>
      </c>
      <c r="B14" s="112" t="s">
        <v>101</v>
      </c>
      <c r="C14" s="114">
        <v>3400000</v>
      </c>
      <c r="D14" s="111">
        <v>4098249</v>
      </c>
    </row>
    <row r="15" spans="1:4" s="57" customFormat="1" ht="23.25">
      <c r="A15" s="111">
        <v>308830</v>
      </c>
      <c r="B15" s="112" t="s">
        <v>102</v>
      </c>
      <c r="C15" s="114">
        <v>175000</v>
      </c>
      <c r="D15" s="111">
        <v>167802</v>
      </c>
    </row>
    <row r="16" spans="1:4" s="57" customFormat="1" ht="23.25">
      <c r="A16" s="111">
        <v>2444148</v>
      </c>
      <c r="B16" s="112" t="s">
        <v>103</v>
      </c>
      <c r="C16" s="114">
        <v>144000</v>
      </c>
      <c r="D16" s="111">
        <v>552811</v>
      </c>
    </row>
    <row r="17" spans="1:5" s="57" customFormat="1" ht="23.25">
      <c r="A17" s="111">
        <v>20702050</v>
      </c>
      <c r="B17" s="112" t="s">
        <v>104</v>
      </c>
      <c r="C17" s="114">
        <v>18221000</v>
      </c>
      <c r="D17" s="111">
        <v>19780024</v>
      </c>
    </row>
    <row r="18" spans="1:5" s="57" customFormat="1" ht="23.25">
      <c r="A18" s="111">
        <v>5563625</v>
      </c>
      <c r="B18" s="112" t="s">
        <v>105</v>
      </c>
      <c r="C18" s="114">
        <v>3212000</v>
      </c>
      <c r="D18" s="111">
        <v>7373571</v>
      </c>
    </row>
    <row r="19" spans="1:5" s="57" customFormat="1" ht="23.25">
      <c r="A19" s="107"/>
      <c r="B19" s="112" t="s">
        <v>106</v>
      </c>
      <c r="C19" s="115"/>
      <c r="D19" s="107"/>
    </row>
    <row r="20" spans="1:5" s="57" customFormat="1" ht="23.25">
      <c r="A20" s="111">
        <v>4680262</v>
      </c>
      <c r="B20" s="108" t="s">
        <v>107</v>
      </c>
      <c r="C20" s="114">
        <v>4610000</v>
      </c>
      <c r="D20" s="111">
        <v>4955039</v>
      </c>
    </row>
    <row r="21" spans="1:5" s="57" customFormat="1" ht="23.25">
      <c r="A21" s="107">
        <v>810777</v>
      </c>
      <c r="B21" s="108" t="s">
        <v>108</v>
      </c>
      <c r="C21" s="115">
        <v>909000</v>
      </c>
      <c r="D21" s="107">
        <v>665043</v>
      </c>
      <c r="E21" s="116"/>
    </row>
    <row r="22" spans="1:5" s="57" customFormat="1" ht="23.25">
      <c r="A22" s="111">
        <v>3135249</v>
      </c>
      <c r="B22" s="112" t="s">
        <v>109</v>
      </c>
      <c r="C22" s="114">
        <v>3464000</v>
      </c>
      <c r="D22" s="111">
        <v>1798220</v>
      </c>
    </row>
    <row r="23" spans="1:5" s="57" customFormat="1" ht="23.25">
      <c r="A23" s="111">
        <v>20522006</v>
      </c>
      <c r="B23" s="112" t="s">
        <v>110</v>
      </c>
      <c r="C23" s="114">
        <v>21803000</v>
      </c>
      <c r="D23" s="111">
        <v>22955314</v>
      </c>
    </row>
    <row r="24" spans="1:5" s="57" customFormat="1" ht="23.25">
      <c r="A24" s="111">
        <v>1507362</v>
      </c>
      <c r="B24" s="112" t="s">
        <v>111</v>
      </c>
      <c r="C24" s="114">
        <v>946000</v>
      </c>
      <c r="D24" s="111">
        <v>2395968</v>
      </c>
    </row>
    <row r="25" spans="1:5" s="57" customFormat="1" ht="23.25">
      <c r="A25" s="111">
        <v>574987</v>
      </c>
      <c r="B25" s="112" t="s">
        <v>112</v>
      </c>
      <c r="C25" s="114">
        <v>784000</v>
      </c>
      <c r="D25" s="111">
        <v>821638</v>
      </c>
    </row>
    <row r="26" spans="1:5" s="57" customFormat="1" ht="23.25">
      <c r="A26" s="111">
        <v>456998</v>
      </c>
      <c r="B26" s="112" t="s">
        <v>113</v>
      </c>
      <c r="C26" s="114">
        <v>106000</v>
      </c>
      <c r="D26" s="111">
        <v>478103</v>
      </c>
    </row>
    <row r="27" spans="1:5" s="57" customFormat="1" ht="23.25">
      <c r="A27" s="111">
        <v>56888838</v>
      </c>
      <c r="B27" s="112" t="s">
        <v>114</v>
      </c>
      <c r="C27" s="114">
        <v>57637000</v>
      </c>
      <c r="D27" s="111">
        <v>54188528</v>
      </c>
    </row>
    <row r="28" spans="1:5" s="57" customFormat="1" ht="23.25">
      <c r="A28" s="111">
        <v>28413654</v>
      </c>
      <c r="B28" s="112" t="s">
        <v>115</v>
      </c>
      <c r="C28" s="114">
        <v>25122000</v>
      </c>
      <c r="D28" s="111">
        <v>29040295</v>
      </c>
    </row>
    <row r="29" spans="1:5" s="57" customFormat="1" ht="23.25">
      <c r="A29" s="111">
        <v>9069903</v>
      </c>
      <c r="B29" s="112" t="s">
        <v>116</v>
      </c>
      <c r="C29" s="114">
        <v>9037000</v>
      </c>
      <c r="D29" s="111">
        <v>11767125</v>
      </c>
    </row>
    <row r="30" spans="1:5" s="57" customFormat="1" ht="23.25">
      <c r="A30" s="111">
        <v>9287</v>
      </c>
      <c r="B30" s="112" t="s">
        <v>117</v>
      </c>
      <c r="C30" s="114">
        <v>2000</v>
      </c>
      <c r="D30" s="111">
        <v>59026</v>
      </c>
    </row>
    <row r="31" spans="1:5" s="57" customFormat="1" ht="23.25">
      <c r="A31" s="111">
        <v>11984024</v>
      </c>
      <c r="B31" s="112" t="s">
        <v>118</v>
      </c>
      <c r="C31" s="114">
        <v>10458000</v>
      </c>
      <c r="D31" s="111">
        <v>12009292</v>
      </c>
    </row>
    <row r="32" spans="1:5" s="57" customFormat="1" ht="23.25">
      <c r="A32" s="111">
        <v>23798</v>
      </c>
      <c r="B32" s="112" t="s">
        <v>119</v>
      </c>
      <c r="C32" s="114">
        <v>2000</v>
      </c>
      <c r="D32" s="111">
        <v>5910</v>
      </c>
    </row>
    <row r="33" spans="1:4" s="57" customFormat="1" ht="23.25">
      <c r="A33" s="117">
        <v>4482231</v>
      </c>
      <c r="B33" s="50" t="s">
        <v>120</v>
      </c>
      <c r="C33" s="118">
        <v>2692000</v>
      </c>
      <c r="D33" s="117">
        <v>3005000</v>
      </c>
    </row>
    <row r="34" spans="1:4" s="57" customFormat="1" ht="23.25">
      <c r="A34" s="117">
        <v>102</v>
      </c>
      <c r="B34" s="50" t="s">
        <v>121</v>
      </c>
      <c r="C34" s="113" t="s">
        <v>61</v>
      </c>
      <c r="D34" s="113" t="s">
        <v>61</v>
      </c>
    </row>
    <row r="35" spans="1:4" s="57" customFormat="1" ht="23.25">
      <c r="A35" s="111">
        <v>3114</v>
      </c>
      <c r="B35" s="112" t="s">
        <v>122</v>
      </c>
      <c r="C35" s="114">
        <v>6000</v>
      </c>
      <c r="D35" s="111">
        <v>118056</v>
      </c>
    </row>
    <row r="36" spans="1:4" s="120" customFormat="1" ht="23.25">
      <c r="A36" s="111">
        <v>5305</v>
      </c>
      <c r="B36" s="119" t="s">
        <v>123</v>
      </c>
      <c r="C36" s="114">
        <v>9000</v>
      </c>
      <c r="D36" s="111">
        <v>26110</v>
      </c>
    </row>
    <row r="37" spans="1:4" s="57" customFormat="1" ht="23.25">
      <c r="A37" s="111">
        <v>30017</v>
      </c>
      <c r="B37" s="112" t="s">
        <v>124</v>
      </c>
      <c r="C37" s="114">
        <v>6000</v>
      </c>
      <c r="D37" s="111">
        <v>4701</v>
      </c>
    </row>
    <row r="38" spans="1:4" s="57" customFormat="1" ht="23.25">
      <c r="A38" s="111">
        <v>1236394</v>
      </c>
      <c r="B38" s="119" t="s">
        <v>125</v>
      </c>
      <c r="C38" s="114">
        <v>1442000</v>
      </c>
      <c r="D38" s="111">
        <v>1517658</v>
      </c>
    </row>
    <row r="39" spans="1:4" s="57" customFormat="1" ht="23.25">
      <c r="A39" s="111">
        <v>180231</v>
      </c>
      <c r="B39" s="119" t="s">
        <v>126</v>
      </c>
      <c r="C39" s="114">
        <v>58000</v>
      </c>
      <c r="D39" s="111">
        <v>72643</v>
      </c>
    </row>
    <row r="40" spans="1:4" s="57" customFormat="1" ht="23.25">
      <c r="A40" s="111">
        <v>56453642</v>
      </c>
      <c r="B40" s="119" t="s">
        <v>127</v>
      </c>
      <c r="C40" s="114">
        <v>52000000</v>
      </c>
      <c r="D40" s="111">
        <v>49065206</v>
      </c>
    </row>
    <row r="41" spans="1:4" s="57" customFormat="1" ht="23.25">
      <c r="A41" s="111">
        <v>324541</v>
      </c>
      <c r="B41" s="119" t="s">
        <v>128</v>
      </c>
      <c r="C41" s="114">
        <v>359000</v>
      </c>
      <c r="D41" s="111">
        <v>337578</v>
      </c>
    </row>
    <row r="42" spans="1:4" s="57" customFormat="1" ht="23.25">
      <c r="A42" s="121">
        <v>268615</v>
      </c>
      <c r="B42" s="122" t="s">
        <v>129</v>
      </c>
      <c r="C42" s="123" t="s">
        <v>61</v>
      </c>
      <c r="D42" s="121">
        <v>507384</v>
      </c>
    </row>
    <row r="43" spans="1:4" s="57" customFormat="1" ht="21.75">
      <c r="A43" s="124" t="s">
        <v>130</v>
      </c>
      <c r="B43" s="125"/>
      <c r="C43" s="125"/>
      <c r="D43" s="125"/>
    </row>
    <row r="44" spans="1:4" s="57" customFormat="1" ht="21.75">
      <c r="A44" s="125"/>
      <c r="B44" s="125"/>
      <c r="C44" s="125"/>
      <c r="D44" s="125"/>
    </row>
    <row r="45" spans="1:4" s="57" customFormat="1">
      <c r="A45"/>
      <c r="B45" s="58" t="s">
        <v>131</v>
      </c>
      <c r="C45"/>
      <c r="D45"/>
    </row>
    <row r="46" spans="1:4" s="57" customFormat="1">
      <c r="A46" s="3"/>
      <c r="B46" s="3"/>
      <c r="C46" s="3"/>
      <c r="D46" s="3"/>
    </row>
    <row r="47" spans="1:4" s="57" customFormat="1" ht="23.25">
      <c r="A47" s="126" t="s">
        <v>132</v>
      </c>
      <c r="B47" s="126"/>
      <c r="C47" s="126"/>
      <c r="D47" s="126"/>
    </row>
    <row r="48" spans="1:4" s="57" customFormat="1" ht="26.25">
      <c r="A48" s="127" t="s">
        <v>133</v>
      </c>
      <c r="B48" s="128"/>
      <c r="C48" s="128"/>
      <c r="D48" s="128"/>
    </row>
    <row r="49" spans="1:4" s="57" customFormat="1" ht="26.25">
      <c r="A49" s="129" t="s">
        <v>134</v>
      </c>
      <c r="B49" s="130"/>
      <c r="C49" s="128"/>
      <c r="D49" s="128"/>
    </row>
    <row r="50" spans="1:4" s="57" customFormat="1" ht="21.75">
      <c r="A50" s="131"/>
      <c r="B50" s="131"/>
      <c r="C50" s="131"/>
      <c r="D50" s="132" t="s">
        <v>94</v>
      </c>
    </row>
    <row r="51" spans="1:4" s="57" customFormat="1" ht="21.75">
      <c r="A51" s="133" t="s">
        <v>8</v>
      </c>
      <c r="B51" s="134"/>
      <c r="C51" s="135" t="s">
        <v>4</v>
      </c>
      <c r="D51" s="136"/>
    </row>
    <row r="52" spans="1:4" s="57" customFormat="1" ht="26.25">
      <c r="A52" s="137" t="s">
        <v>5</v>
      </c>
      <c r="B52" s="138" t="s">
        <v>6</v>
      </c>
      <c r="C52" s="139" t="s">
        <v>7</v>
      </c>
      <c r="D52" s="139" t="s">
        <v>8</v>
      </c>
    </row>
    <row r="53" spans="1:4" s="57" customFormat="1" ht="21.75">
      <c r="A53" s="140">
        <v>2011</v>
      </c>
      <c r="B53" s="141"/>
      <c r="C53" s="142"/>
      <c r="D53" s="142"/>
    </row>
    <row r="54" spans="1:4" s="57" customFormat="1" ht="23.25">
      <c r="A54" s="107">
        <v>772667</v>
      </c>
      <c r="B54" s="108" t="s">
        <v>135</v>
      </c>
      <c r="C54" s="115">
        <v>156000</v>
      </c>
      <c r="D54" s="107">
        <v>1108933</v>
      </c>
    </row>
    <row r="55" spans="1:4" s="57" customFormat="1" ht="23.25">
      <c r="A55" s="107">
        <v>224303</v>
      </c>
      <c r="B55" s="108" t="s">
        <v>136</v>
      </c>
      <c r="C55" s="115">
        <v>226000</v>
      </c>
      <c r="D55" s="107">
        <v>147466</v>
      </c>
    </row>
    <row r="56" spans="1:4" s="57" customFormat="1" ht="23.25">
      <c r="A56" s="107">
        <v>3456</v>
      </c>
      <c r="B56" s="108" t="s">
        <v>137</v>
      </c>
      <c r="C56" s="115">
        <v>3000</v>
      </c>
      <c r="D56" s="107">
        <v>6652</v>
      </c>
    </row>
    <row r="57" spans="1:4" s="57" customFormat="1" ht="23.25">
      <c r="A57" s="107">
        <v>43415</v>
      </c>
      <c r="B57" s="108" t="s">
        <v>138</v>
      </c>
      <c r="C57" s="107">
        <v>6000</v>
      </c>
      <c r="D57" s="107">
        <v>60478</v>
      </c>
    </row>
    <row r="58" spans="1:4" s="57" customFormat="1" ht="23.25">
      <c r="A58" s="107">
        <v>1432076</v>
      </c>
      <c r="B58" s="108" t="s">
        <v>139</v>
      </c>
      <c r="C58" s="115">
        <v>1583000</v>
      </c>
      <c r="D58" s="107">
        <v>1077524</v>
      </c>
    </row>
    <row r="59" spans="1:4" s="57" customFormat="1" ht="23.25">
      <c r="A59" s="107">
        <v>168652</v>
      </c>
      <c r="B59" s="108" t="s">
        <v>140</v>
      </c>
      <c r="C59" s="115">
        <v>220000</v>
      </c>
      <c r="D59" s="115">
        <v>146779</v>
      </c>
    </row>
    <row r="60" spans="1:4" s="57" customFormat="1" ht="23.25">
      <c r="A60" s="107">
        <v>8973009</v>
      </c>
      <c r="B60" s="108" t="s">
        <v>141</v>
      </c>
      <c r="C60" s="115">
        <v>8345000</v>
      </c>
      <c r="D60" s="115">
        <v>8633198</v>
      </c>
    </row>
    <row r="61" spans="1:4" s="57" customFormat="1" ht="23.25">
      <c r="A61" s="107">
        <v>6698</v>
      </c>
      <c r="B61" s="108" t="s">
        <v>142</v>
      </c>
      <c r="C61" s="115">
        <v>1000</v>
      </c>
      <c r="D61" s="115">
        <v>4840</v>
      </c>
    </row>
    <row r="62" spans="1:4" s="57" customFormat="1" ht="23.25">
      <c r="A62" s="107">
        <v>188237</v>
      </c>
      <c r="B62" s="108" t="s">
        <v>143</v>
      </c>
      <c r="C62" s="113" t="s">
        <v>61</v>
      </c>
      <c r="D62" s="115">
        <v>3567</v>
      </c>
    </row>
    <row r="63" spans="1:4" s="57" customFormat="1" ht="23.25">
      <c r="A63" s="107">
        <v>77</v>
      </c>
      <c r="B63" s="108" t="s">
        <v>144</v>
      </c>
      <c r="C63" s="113" t="s">
        <v>61</v>
      </c>
      <c r="D63" s="113" t="s">
        <v>61</v>
      </c>
    </row>
    <row r="64" spans="1:4" s="57" customFormat="1" ht="23.25">
      <c r="A64" s="107">
        <v>152246742</v>
      </c>
      <c r="B64" s="108" t="s">
        <v>145</v>
      </c>
      <c r="C64" s="115">
        <v>125205000</v>
      </c>
      <c r="D64" s="107">
        <v>165594849</v>
      </c>
    </row>
    <row r="65" spans="1:5" s="57" customFormat="1" ht="23.25">
      <c r="A65" s="107">
        <v>768</v>
      </c>
      <c r="B65" s="108" t="s">
        <v>146</v>
      </c>
      <c r="C65" s="113" t="s">
        <v>61</v>
      </c>
      <c r="D65" s="107">
        <v>971</v>
      </c>
    </row>
    <row r="66" spans="1:5" s="57" customFormat="1" ht="23.25">
      <c r="A66" s="107">
        <v>1006045</v>
      </c>
      <c r="B66" s="108" t="s">
        <v>147</v>
      </c>
      <c r="C66" s="115">
        <v>702000</v>
      </c>
      <c r="D66" s="107">
        <v>913805</v>
      </c>
    </row>
    <row r="67" spans="1:5" s="57" customFormat="1" ht="23.25">
      <c r="A67" s="107">
        <v>44888987</v>
      </c>
      <c r="B67" s="108" t="s">
        <v>148</v>
      </c>
      <c r="C67" s="113">
        <v>54177000</v>
      </c>
      <c r="D67" s="107">
        <v>46453026</v>
      </c>
    </row>
    <row r="68" spans="1:5" s="57" customFormat="1" ht="23.25">
      <c r="A68" s="143" t="s">
        <v>61</v>
      </c>
      <c r="B68" s="108" t="s">
        <v>149</v>
      </c>
      <c r="C68" s="113" t="s">
        <v>61</v>
      </c>
      <c r="D68" s="107">
        <v>14425</v>
      </c>
    </row>
    <row r="69" spans="1:5" s="57" customFormat="1" ht="23.25">
      <c r="A69" s="143" t="s">
        <v>61</v>
      </c>
      <c r="B69" s="108" t="s">
        <v>150</v>
      </c>
      <c r="C69" s="115">
        <v>550000</v>
      </c>
      <c r="D69" s="107">
        <v>507867</v>
      </c>
    </row>
    <row r="70" spans="1:5" s="57" customFormat="1" ht="23.25">
      <c r="A70" s="143" t="s">
        <v>61</v>
      </c>
      <c r="B70" s="108" t="s">
        <v>151</v>
      </c>
      <c r="C70" s="113" t="s">
        <v>61</v>
      </c>
      <c r="D70" s="107">
        <v>102</v>
      </c>
    </row>
    <row r="71" spans="1:5" s="57" customFormat="1" ht="23.25">
      <c r="A71" s="107">
        <v>5519</v>
      </c>
      <c r="B71" s="108" t="s">
        <v>152</v>
      </c>
      <c r="C71" s="113" t="s">
        <v>61</v>
      </c>
      <c r="D71" s="107">
        <v>23362</v>
      </c>
      <c r="E71" s="144"/>
    </row>
    <row r="72" spans="1:5" s="57" customFormat="1" ht="23.25">
      <c r="A72" s="143" t="s">
        <v>61</v>
      </c>
      <c r="B72" s="108" t="s">
        <v>153</v>
      </c>
      <c r="C72" s="113" t="s">
        <v>61</v>
      </c>
      <c r="D72" s="107">
        <v>1338931</v>
      </c>
    </row>
    <row r="73" spans="1:5" s="57" customFormat="1" ht="23.25">
      <c r="A73" s="107">
        <v>69730</v>
      </c>
      <c r="B73" s="108" t="s">
        <v>154</v>
      </c>
      <c r="C73" s="115">
        <v>180000</v>
      </c>
      <c r="D73" s="107">
        <v>95301</v>
      </c>
    </row>
    <row r="74" spans="1:5" s="57" customFormat="1" ht="23.25">
      <c r="A74" s="107">
        <v>1869</v>
      </c>
      <c r="B74" s="108" t="s">
        <v>155</v>
      </c>
      <c r="C74" s="113" t="s">
        <v>61</v>
      </c>
      <c r="D74" s="107">
        <v>8068</v>
      </c>
    </row>
    <row r="75" spans="1:5" s="57" customFormat="1" ht="23.25">
      <c r="A75" s="107">
        <v>265722237</v>
      </c>
      <c r="B75" s="108" t="s">
        <v>156</v>
      </c>
      <c r="C75" s="115">
        <v>284471000</v>
      </c>
      <c r="D75" s="107">
        <v>362606712</v>
      </c>
    </row>
    <row r="76" spans="1:5" s="57" customFormat="1" ht="23.25">
      <c r="A76" s="107">
        <v>2868811</v>
      </c>
      <c r="B76" s="108" t="s">
        <v>157</v>
      </c>
      <c r="C76" s="113" t="s">
        <v>61</v>
      </c>
      <c r="D76" s="107">
        <v>45800</v>
      </c>
    </row>
    <row r="77" spans="1:5" s="57" customFormat="1" ht="46.5">
      <c r="A77" s="145">
        <v>153355</v>
      </c>
      <c r="B77" s="146" t="s">
        <v>158</v>
      </c>
      <c r="C77" s="113" t="s">
        <v>61</v>
      </c>
      <c r="D77" s="113" t="s">
        <v>61</v>
      </c>
    </row>
    <row r="78" spans="1:5" s="57" customFormat="1" ht="23.25">
      <c r="A78" s="145"/>
      <c r="B78" s="146" t="s">
        <v>159</v>
      </c>
      <c r="C78" s="114"/>
      <c r="D78" s="113"/>
    </row>
    <row r="79" spans="1:5" s="57" customFormat="1" ht="23.25">
      <c r="A79" s="147" t="s">
        <v>61</v>
      </c>
      <c r="B79" s="148" t="s">
        <v>160</v>
      </c>
      <c r="C79" s="114">
        <v>27000</v>
      </c>
      <c r="D79" s="110">
        <v>66075</v>
      </c>
    </row>
    <row r="80" spans="1:5" s="57" customFormat="1" ht="23.25">
      <c r="A80" s="149"/>
      <c r="B80" s="150" t="s">
        <v>161</v>
      </c>
      <c r="C80" s="151"/>
      <c r="D80" s="149"/>
    </row>
    <row r="81" spans="1:7" s="57" customFormat="1" ht="18.75" customHeight="1">
      <c r="A81" s="107">
        <v>520788562</v>
      </c>
      <c r="B81" s="108" t="s">
        <v>162</v>
      </c>
      <c r="C81" s="115">
        <v>443844000</v>
      </c>
      <c r="D81" s="107">
        <v>779307541</v>
      </c>
    </row>
    <row r="82" spans="1:7" s="57" customFormat="1" ht="18.75" customHeight="1">
      <c r="A82" s="152" t="s">
        <v>61</v>
      </c>
      <c r="B82" s="108" t="s">
        <v>163</v>
      </c>
      <c r="C82" s="113" t="s">
        <v>61</v>
      </c>
      <c r="D82" s="115">
        <v>108867</v>
      </c>
    </row>
    <row r="83" spans="1:7" s="57" customFormat="1" ht="18.75" customHeight="1">
      <c r="A83" s="107">
        <v>8884819</v>
      </c>
      <c r="B83" s="108" t="s">
        <v>164</v>
      </c>
      <c r="C83" s="113" t="s">
        <v>61</v>
      </c>
      <c r="D83" s="107">
        <v>12343499</v>
      </c>
    </row>
    <row r="84" spans="1:7" s="57" customFormat="1" ht="18.75" customHeight="1">
      <c r="A84" s="153" t="s">
        <v>61</v>
      </c>
      <c r="B84" s="154" t="s">
        <v>165</v>
      </c>
      <c r="C84" s="115">
        <v>38500000</v>
      </c>
      <c r="D84" s="113" t="s">
        <v>61</v>
      </c>
    </row>
    <row r="85" spans="1:7" s="57" customFormat="1" ht="23.25">
      <c r="A85" s="155">
        <f>SUM(A8:A42,A54:A84)</f>
        <v>1596544133</v>
      </c>
      <c r="B85" s="156" t="s">
        <v>166</v>
      </c>
      <c r="C85" s="157">
        <v>1570000000</v>
      </c>
      <c r="D85" s="155">
        <f>SUM(D8:D42,D54:D84)</f>
        <v>2033666681</v>
      </c>
    </row>
    <row r="86" spans="1:7" s="57" customFormat="1" ht="21.75">
      <c r="A86" s="124"/>
      <c r="B86" s="125"/>
      <c r="C86" s="125"/>
      <c r="D86" s="125"/>
      <c r="G86" s="116"/>
    </row>
    <row r="87" spans="1:7" s="57" customFormat="1" ht="18.75" customHeight="1">
      <c r="A87" s="158"/>
      <c r="B87" s="159" t="s">
        <v>167</v>
      </c>
      <c r="C87" s="158"/>
      <c r="D87" s="158"/>
      <c r="F87" s="116"/>
    </row>
    <row r="88" spans="1:7" s="57" customFormat="1"/>
    <row r="89" spans="1:7" s="57" customFormat="1"/>
    <row r="90" spans="1:7" s="57" customFormat="1"/>
    <row r="91" spans="1:7" s="57" customFormat="1"/>
    <row r="92" spans="1:7" s="57" customFormat="1"/>
    <row r="93" spans="1:7" s="57" customFormat="1" ht="22.5" customHeight="1"/>
    <row r="94" spans="1:7" s="57" customFormat="1"/>
    <row r="95" spans="1:7" s="57" customFormat="1"/>
    <row r="96" spans="1:7" s="57" customFormat="1"/>
    <row r="97" s="57" customFormat="1"/>
    <row r="98" s="57" customFormat="1"/>
    <row r="99" s="57" customFormat="1"/>
    <row r="100" s="57" customFormat="1"/>
    <row r="101" s="57" customFormat="1"/>
  </sheetData>
  <mergeCells count="9">
    <mergeCell ref="C52:C53"/>
    <mergeCell ref="D52:D53"/>
    <mergeCell ref="A86:D86"/>
    <mergeCell ref="A1:D1"/>
    <mergeCell ref="C6:C7"/>
    <mergeCell ref="D6:D7"/>
    <mergeCell ref="A43:D43"/>
    <mergeCell ref="A44:D44"/>
    <mergeCell ref="A47:D47"/>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37"/>
  <sheetViews>
    <sheetView rightToLeft="1" topLeftCell="A130" workbookViewId="0">
      <selection activeCell="C56" sqref="C56"/>
    </sheetView>
  </sheetViews>
  <sheetFormatPr defaultRowHeight="12.75"/>
  <cols>
    <col min="1" max="1" width="14.7109375" customWidth="1"/>
    <col min="2" max="2" width="3.7109375" customWidth="1"/>
    <col min="3" max="3" width="51.5703125" customWidth="1"/>
    <col min="4" max="4" width="14.85546875" customWidth="1"/>
    <col min="5" max="5" width="14.7109375" customWidth="1"/>
    <col min="6" max="6" width="11" bestFit="1" customWidth="1"/>
    <col min="7" max="7" width="11.7109375" bestFit="1" customWidth="1"/>
  </cols>
  <sheetData>
    <row r="1" spans="1:5" s="57" customFormat="1" ht="23.25">
      <c r="A1" s="1" t="s">
        <v>168</v>
      </c>
      <c r="B1" s="1"/>
      <c r="C1" s="1"/>
      <c r="D1" s="1"/>
      <c r="E1" s="1"/>
    </row>
    <row r="2" spans="1:5" s="57" customFormat="1" ht="26.25">
      <c r="A2" s="91" t="s">
        <v>169</v>
      </c>
      <c r="B2" s="160"/>
      <c r="C2" s="160"/>
      <c r="D2" s="160"/>
      <c r="E2" s="160"/>
    </row>
    <row r="3" spans="1:5" s="57" customFormat="1" ht="26.25">
      <c r="A3" s="91" t="s">
        <v>170</v>
      </c>
      <c r="B3" s="160"/>
      <c r="C3" s="160"/>
      <c r="D3" s="160"/>
      <c r="E3" s="160"/>
    </row>
    <row r="4" spans="1:5" s="57" customFormat="1" ht="26.25">
      <c r="A4" s="91" t="s">
        <v>171</v>
      </c>
      <c r="B4" s="160"/>
      <c r="C4" s="160"/>
      <c r="D4" s="160"/>
      <c r="E4" s="160"/>
    </row>
    <row r="5" spans="1:5" s="57" customFormat="1" ht="21.75">
      <c r="A5" s="93"/>
      <c r="B5" s="161"/>
      <c r="C5" s="93"/>
      <c r="D5" s="93"/>
      <c r="E5" s="94" t="s">
        <v>94</v>
      </c>
    </row>
    <row r="6" spans="1:5" s="57" customFormat="1" ht="21.75">
      <c r="A6" s="95" t="s">
        <v>172</v>
      </c>
      <c r="B6" s="162"/>
      <c r="C6" s="163"/>
      <c r="D6" s="7" t="s">
        <v>4</v>
      </c>
      <c r="E6" s="164"/>
    </row>
    <row r="7" spans="1:5" s="57" customFormat="1" ht="26.25">
      <c r="A7" s="98" t="s">
        <v>5</v>
      </c>
      <c r="B7" s="14" t="s">
        <v>6</v>
      </c>
      <c r="C7" s="165"/>
      <c r="D7" s="100" t="s">
        <v>7</v>
      </c>
      <c r="E7" s="100" t="s">
        <v>172</v>
      </c>
    </row>
    <row r="8" spans="1:5" s="57" customFormat="1" ht="21.75">
      <c r="A8" s="98">
        <v>2011</v>
      </c>
      <c r="B8" s="166"/>
      <c r="C8" s="167"/>
      <c r="D8" s="103"/>
      <c r="E8" s="103"/>
    </row>
    <row r="9" spans="1:5" s="57" customFormat="1" ht="23.25">
      <c r="A9" s="168"/>
      <c r="B9" s="169" t="s">
        <v>11</v>
      </c>
      <c r="C9" s="170" t="s">
        <v>173</v>
      </c>
      <c r="D9" s="168"/>
      <c r="E9" s="168"/>
    </row>
    <row r="10" spans="1:5" s="57" customFormat="1" ht="23.25">
      <c r="A10" s="171">
        <v>31</v>
      </c>
      <c r="B10" s="169"/>
      <c r="C10" s="172" t="s">
        <v>174</v>
      </c>
      <c r="D10" s="143" t="s">
        <v>61</v>
      </c>
      <c r="E10" s="143" t="s">
        <v>61</v>
      </c>
    </row>
    <row r="11" spans="1:5" s="57" customFormat="1" ht="23.25">
      <c r="A11" s="171">
        <v>14023</v>
      </c>
      <c r="B11" s="9"/>
      <c r="C11" s="172" t="s">
        <v>175</v>
      </c>
      <c r="D11" s="171">
        <v>1000</v>
      </c>
      <c r="E11" s="171">
        <v>4879</v>
      </c>
    </row>
    <row r="12" spans="1:5" s="57" customFormat="1" ht="23.25">
      <c r="A12" s="171">
        <v>52269</v>
      </c>
      <c r="B12" s="9"/>
      <c r="C12" s="172" t="s">
        <v>97</v>
      </c>
      <c r="D12" s="143" t="s">
        <v>61</v>
      </c>
      <c r="E12" s="171">
        <v>10639</v>
      </c>
    </row>
    <row r="13" spans="1:5" s="57" customFormat="1" ht="23.25">
      <c r="A13" s="171">
        <v>1</v>
      </c>
      <c r="B13" s="9"/>
      <c r="C13" s="172" t="s">
        <v>98</v>
      </c>
      <c r="D13" s="143" t="s">
        <v>61</v>
      </c>
      <c r="E13" s="143" t="s">
        <v>61</v>
      </c>
    </row>
    <row r="14" spans="1:5" s="57" customFormat="1" ht="23.25">
      <c r="A14" s="171">
        <v>359098</v>
      </c>
      <c r="B14" s="9"/>
      <c r="C14" s="172" t="s">
        <v>99</v>
      </c>
      <c r="D14" s="171">
        <v>398000</v>
      </c>
      <c r="E14" s="171">
        <v>343249</v>
      </c>
    </row>
    <row r="15" spans="1:5" s="57" customFormat="1" ht="23.25">
      <c r="A15" s="171">
        <v>306573773</v>
      </c>
      <c r="B15" s="9"/>
      <c r="C15" s="172" t="s">
        <v>100</v>
      </c>
      <c r="D15" s="171">
        <v>352299000</v>
      </c>
      <c r="E15" s="171">
        <v>377190393</v>
      </c>
    </row>
    <row r="16" spans="1:5" s="57" customFormat="1" ht="23.25">
      <c r="A16" s="171">
        <v>3376239</v>
      </c>
      <c r="B16" s="9"/>
      <c r="C16" s="172" t="s">
        <v>101</v>
      </c>
      <c r="D16" s="171">
        <v>3400000</v>
      </c>
      <c r="E16" s="171">
        <v>4098249</v>
      </c>
    </row>
    <row r="17" spans="1:7" s="57" customFormat="1" ht="23.25">
      <c r="A17" s="171">
        <v>9287</v>
      </c>
      <c r="B17" s="9"/>
      <c r="C17" s="172" t="s">
        <v>117</v>
      </c>
      <c r="D17" s="171">
        <v>2000</v>
      </c>
      <c r="E17" s="171">
        <v>59026</v>
      </c>
    </row>
    <row r="18" spans="1:7" s="57" customFormat="1" ht="23.25">
      <c r="A18" s="171">
        <v>4482231</v>
      </c>
      <c r="B18" s="9"/>
      <c r="C18" s="83" t="s">
        <v>176</v>
      </c>
      <c r="D18" s="171">
        <v>2692000</v>
      </c>
      <c r="E18" s="171">
        <v>3005000</v>
      </c>
    </row>
    <row r="19" spans="1:7" s="57" customFormat="1" ht="23.25">
      <c r="A19" s="171">
        <v>3114</v>
      </c>
      <c r="B19" s="9"/>
      <c r="C19" s="172" t="s">
        <v>122</v>
      </c>
      <c r="D19" s="171">
        <v>6000</v>
      </c>
      <c r="E19" s="171">
        <v>118055</v>
      </c>
    </row>
    <row r="20" spans="1:7" s="57" customFormat="1" ht="23.25">
      <c r="A20" s="171">
        <v>180231</v>
      </c>
      <c r="B20" s="9"/>
      <c r="C20" s="172" t="s">
        <v>177</v>
      </c>
      <c r="D20" s="171">
        <v>58000</v>
      </c>
      <c r="E20" s="171">
        <v>72643</v>
      </c>
    </row>
    <row r="21" spans="1:7" s="57" customFormat="1" ht="23.25">
      <c r="A21" s="171">
        <v>3456</v>
      </c>
      <c r="B21" s="9"/>
      <c r="C21" s="172" t="s">
        <v>137</v>
      </c>
      <c r="D21" s="171">
        <v>3000</v>
      </c>
      <c r="E21" s="171">
        <v>6652</v>
      </c>
    </row>
    <row r="22" spans="1:7" s="57" customFormat="1" ht="23.25">
      <c r="A22" s="171">
        <v>43415</v>
      </c>
      <c r="B22" s="9"/>
      <c r="C22" s="172" t="s">
        <v>178</v>
      </c>
      <c r="D22" s="171">
        <v>6000</v>
      </c>
      <c r="E22" s="171">
        <v>60478</v>
      </c>
    </row>
    <row r="23" spans="1:7" s="57" customFormat="1" ht="23.25">
      <c r="A23" s="143" t="s">
        <v>61</v>
      </c>
      <c r="B23" s="9"/>
      <c r="C23" s="172" t="s">
        <v>179</v>
      </c>
      <c r="D23" s="143" t="s">
        <v>61</v>
      </c>
      <c r="E23" s="111">
        <v>14425</v>
      </c>
    </row>
    <row r="24" spans="1:7" s="57" customFormat="1" ht="23.25">
      <c r="A24" s="171">
        <v>768</v>
      </c>
      <c r="B24" s="9"/>
      <c r="C24" s="172" t="s">
        <v>146</v>
      </c>
      <c r="D24" s="143" t="s">
        <v>61</v>
      </c>
      <c r="E24" s="171">
        <v>971</v>
      </c>
    </row>
    <row r="25" spans="1:7" s="57" customFormat="1" ht="23.25">
      <c r="A25" s="104">
        <f>SUM(A10:A24)</f>
        <v>315097936</v>
      </c>
      <c r="B25" s="173"/>
      <c r="C25" s="174" t="s">
        <v>180</v>
      </c>
      <c r="D25" s="175">
        <f>SUM(D10:D24)</f>
        <v>358865000</v>
      </c>
      <c r="E25" s="175">
        <f>SUM(E10:E24)</f>
        <v>384984659</v>
      </c>
    </row>
    <row r="26" spans="1:7" s="57" customFormat="1" ht="23.25">
      <c r="A26" s="104"/>
      <c r="B26" s="29" t="s">
        <v>13</v>
      </c>
      <c r="C26" s="170" t="s">
        <v>181</v>
      </c>
      <c r="D26" s="175"/>
      <c r="E26" s="175"/>
    </row>
    <row r="27" spans="1:7" s="57" customFormat="1" ht="23.25">
      <c r="A27" s="171">
        <v>69731</v>
      </c>
      <c r="B27" s="9"/>
      <c r="C27" s="172" t="s">
        <v>154</v>
      </c>
      <c r="D27" s="171">
        <v>180000</v>
      </c>
      <c r="E27" s="171">
        <f>88550+6751</f>
        <v>95301</v>
      </c>
    </row>
    <row r="28" spans="1:7" s="57" customFormat="1" ht="23.25">
      <c r="A28" s="176">
        <f>SUM(A27)</f>
        <v>69731</v>
      </c>
      <c r="B28" s="173"/>
      <c r="C28" s="36" t="s">
        <v>182</v>
      </c>
      <c r="D28" s="175">
        <f>SUM(D27)</f>
        <v>180000</v>
      </c>
      <c r="E28" s="175">
        <f>SUM(E27)</f>
        <v>95301</v>
      </c>
    </row>
    <row r="29" spans="1:7" s="57" customFormat="1" ht="23.25">
      <c r="A29" s="104"/>
      <c r="B29" s="29" t="s">
        <v>15</v>
      </c>
      <c r="C29" s="170" t="s">
        <v>183</v>
      </c>
      <c r="D29" s="175"/>
      <c r="E29" s="175"/>
    </row>
    <row r="30" spans="1:7" s="57" customFormat="1" ht="23.25">
      <c r="A30" s="111"/>
      <c r="B30" s="29"/>
      <c r="C30" s="172" t="s">
        <v>174</v>
      </c>
      <c r="D30" s="171"/>
      <c r="E30" s="171"/>
    </row>
    <row r="31" spans="1:7" s="57" customFormat="1" ht="23.25">
      <c r="A31" s="171">
        <v>67376</v>
      </c>
      <c r="B31" s="29"/>
      <c r="C31" s="172" t="s">
        <v>184</v>
      </c>
      <c r="D31" s="143" t="s">
        <v>61</v>
      </c>
      <c r="E31" s="171">
        <v>69729</v>
      </c>
      <c r="G31" s="177"/>
    </row>
    <row r="32" spans="1:7" s="57" customFormat="1" ht="23.25">
      <c r="A32" s="171">
        <v>308830</v>
      </c>
      <c r="B32" s="9"/>
      <c r="C32" s="172" t="s">
        <v>102</v>
      </c>
      <c r="D32" s="171">
        <v>175000</v>
      </c>
      <c r="E32" s="171">
        <v>167802</v>
      </c>
    </row>
    <row r="33" spans="1:7" s="57" customFormat="1" ht="23.25">
      <c r="A33" s="171">
        <v>3134775</v>
      </c>
      <c r="B33" s="9"/>
      <c r="C33" s="172" t="s">
        <v>109</v>
      </c>
      <c r="D33" s="171">
        <v>3464000</v>
      </c>
      <c r="E33" s="171">
        <v>1794402</v>
      </c>
      <c r="F33" s="177"/>
      <c r="G33" s="177"/>
    </row>
    <row r="34" spans="1:7" s="57" customFormat="1" ht="23.25">
      <c r="A34" s="171">
        <v>23798</v>
      </c>
      <c r="B34" s="9"/>
      <c r="C34" s="172" t="s">
        <v>119</v>
      </c>
      <c r="D34" s="171">
        <v>2000</v>
      </c>
      <c r="E34" s="171">
        <v>5910</v>
      </c>
    </row>
    <row r="35" spans="1:7" s="57" customFormat="1" ht="23.25">
      <c r="A35" s="171">
        <v>1432076</v>
      </c>
      <c r="B35" s="9"/>
      <c r="C35" s="172" t="s">
        <v>185</v>
      </c>
      <c r="D35" s="171">
        <v>1583000</v>
      </c>
      <c r="E35" s="171">
        <v>1077525</v>
      </c>
      <c r="G35" s="57" t="s">
        <v>186</v>
      </c>
    </row>
    <row r="36" spans="1:7" s="57" customFormat="1" ht="23.25">
      <c r="A36" s="143" t="s">
        <v>61</v>
      </c>
      <c r="B36" s="9"/>
      <c r="C36" s="178" t="s">
        <v>187</v>
      </c>
      <c r="D36" s="143" t="s">
        <v>61</v>
      </c>
      <c r="E36" s="171">
        <v>1338931</v>
      </c>
    </row>
    <row r="37" spans="1:7" s="57" customFormat="1" ht="23.25">
      <c r="A37" s="171">
        <v>1869</v>
      </c>
      <c r="B37" s="9"/>
      <c r="C37" s="179" t="s">
        <v>155</v>
      </c>
      <c r="D37" s="143" t="s">
        <v>61</v>
      </c>
      <c r="E37" s="171">
        <v>8068</v>
      </c>
    </row>
    <row r="38" spans="1:7" s="57" customFormat="1" ht="23.25">
      <c r="A38" s="171">
        <v>265722237</v>
      </c>
      <c r="B38" s="9"/>
      <c r="C38" s="172" t="s">
        <v>156</v>
      </c>
      <c r="D38" s="171">
        <v>284471000</v>
      </c>
      <c r="E38" s="171">
        <v>362606712</v>
      </c>
    </row>
    <row r="39" spans="1:7" s="57" customFormat="1" ht="23.25">
      <c r="A39" s="176">
        <f>SUM(A31:A38)</f>
        <v>270690961</v>
      </c>
      <c r="B39" s="173"/>
      <c r="C39" s="36" t="s">
        <v>188</v>
      </c>
      <c r="D39" s="180">
        <f>SUM(D31:D38)</f>
        <v>289695000</v>
      </c>
      <c r="E39" s="180">
        <f>SUM(E31:E38)</f>
        <v>367069079</v>
      </c>
    </row>
    <row r="40" spans="1:7" s="57" customFormat="1">
      <c r="A40" s="181" t="s">
        <v>189</v>
      </c>
      <c r="B40" s="181"/>
      <c r="C40" s="181"/>
      <c r="D40" s="181"/>
      <c r="E40" s="181"/>
    </row>
    <row r="41" spans="1:7" s="57" customFormat="1">
      <c r="A41"/>
      <c r="B41"/>
      <c r="C41" s="182" t="s">
        <v>190</v>
      </c>
      <c r="D41"/>
      <c r="E41"/>
    </row>
    <row r="42" spans="1:7" s="57" customFormat="1">
      <c r="A42"/>
      <c r="B42"/>
      <c r="D42"/>
      <c r="E42"/>
    </row>
    <row r="43" spans="1:7" s="57" customFormat="1" ht="23.25">
      <c r="A43" s="183"/>
      <c r="B43" s="93"/>
      <c r="C43" s="93"/>
      <c r="D43" s="93"/>
      <c r="E43" s="93"/>
    </row>
    <row r="44" spans="1:7" s="57" customFormat="1" ht="23.25">
      <c r="A44" s="59" t="s">
        <v>191</v>
      </c>
      <c r="B44" s="59"/>
      <c r="C44" s="59"/>
      <c r="D44" s="59"/>
      <c r="E44" s="59"/>
    </row>
    <row r="45" spans="1:7" s="57" customFormat="1" ht="26.25">
      <c r="A45" s="184" t="s">
        <v>192</v>
      </c>
      <c r="B45" s="160"/>
      <c r="C45" s="160"/>
      <c r="D45" s="160"/>
      <c r="E45" s="160"/>
    </row>
    <row r="46" spans="1:7" s="57" customFormat="1" ht="26.25">
      <c r="A46" s="91" t="s">
        <v>170</v>
      </c>
      <c r="B46" s="160"/>
      <c r="C46" s="160"/>
      <c r="D46" s="160"/>
      <c r="E46" s="160"/>
    </row>
    <row r="47" spans="1:7" s="57" customFormat="1" ht="26.25">
      <c r="A47" s="91" t="s">
        <v>171</v>
      </c>
      <c r="B47" s="160"/>
      <c r="C47" s="160"/>
      <c r="D47" s="160"/>
      <c r="E47" s="160"/>
    </row>
    <row r="48" spans="1:7" s="57" customFormat="1" ht="21.75">
      <c r="A48" s="93"/>
      <c r="B48" s="161"/>
      <c r="C48" s="93"/>
      <c r="D48" s="93"/>
      <c r="E48" s="94" t="s">
        <v>94</v>
      </c>
    </row>
    <row r="49" spans="1:7" s="57" customFormat="1" ht="21.75">
      <c r="A49" s="95" t="s">
        <v>172</v>
      </c>
      <c r="B49" s="162"/>
      <c r="C49" s="163"/>
      <c r="D49" s="7" t="s">
        <v>4</v>
      </c>
      <c r="E49" s="164"/>
    </row>
    <row r="50" spans="1:7" s="57" customFormat="1" ht="26.25">
      <c r="A50" s="98" t="s">
        <v>5</v>
      </c>
      <c r="B50" s="14" t="s">
        <v>6</v>
      </c>
      <c r="C50" s="165"/>
      <c r="D50" s="100" t="s">
        <v>7</v>
      </c>
      <c r="E50" s="100" t="s">
        <v>172</v>
      </c>
    </row>
    <row r="51" spans="1:7" s="57" customFormat="1" ht="21.75">
      <c r="A51" s="98">
        <v>2011</v>
      </c>
      <c r="B51" s="166"/>
      <c r="C51" s="167"/>
      <c r="D51" s="103"/>
      <c r="E51" s="103"/>
    </row>
    <row r="52" spans="1:7" s="57" customFormat="1" ht="23.25">
      <c r="A52" s="185"/>
      <c r="B52" s="29" t="s">
        <v>17</v>
      </c>
      <c r="C52" s="170" t="s">
        <v>193</v>
      </c>
      <c r="D52" s="186"/>
      <c r="E52" s="186"/>
    </row>
    <row r="53" spans="1:7" s="57" customFormat="1" ht="23.25">
      <c r="A53" s="171">
        <v>474</v>
      </c>
      <c r="B53" s="29"/>
      <c r="C53" s="83" t="s">
        <v>194</v>
      </c>
      <c r="D53" s="143" t="s">
        <v>61</v>
      </c>
      <c r="E53" s="171">
        <v>3818</v>
      </c>
    </row>
    <row r="54" spans="1:7" s="57" customFormat="1" ht="23.25">
      <c r="A54" s="171">
        <v>7638</v>
      </c>
      <c r="B54" s="29"/>
      <c r="C54" s="179" t="s">
        <v>195</v>
      </c>
      <c r="D54" s="171">
        <v>8000</v>
      </c>
      <c r="E54" s="171">
        <v>11831</v>
      </c>
      <c r="G54" s="177"/>
    </row>
    <row r="55" spans="1:7" s="57" customFormat="1" ht="23.25">
      <c r="A55" s="171">
        <v>1504920</v>
      </c>
      <c r="B55" s="9"/>
      <c r="C55" s="179" t="s">
        <v>111</v>
      </c>
      <c r="D55" s="171">
        <v>946000</v>
      </c>
      <c r="E55" s="171">
        <v>2395217</v>
      </c>
      <c r="G55" s="177"/>
    </row>
    <row r="56" spans="1:7" s="57" customFormat="1" ht="23.25">
      <c r="A56" s="171">
        <v>1236394</v>
      </c>
      <c r="B56" s="9"/>
      <c r="C56" s="179" t="s">
        <v>125</v>
      </c>
      <c r="D56" s="171">
        <v>1442000</v>
      </c>
      <c r="E56" s="171">
        <v>1517658</v>
      </c>
    </row>
    <row r="57" spans="1:7" s="57" customFormat="1" ht="23.25">
      <c r="A57" s="171">
        <v>268615</v>
      </c>
      <c r="B57" s="9"/>
      <c r="C57" s="172" t="s">
        <v>129</v>
      </c>
      <c r="D57" s="143" t="s">
        <v>61</v>
      </c>
      <c r="E57" s="171">
        <v>507384</v>
      </c>
    </row>
    <row r="58" spans="1:7" s="57" customFormat="1" ht="23.25">
      <c r="A58" s="171">
        <v>772667</v>
      </c>
      <c r="B58" s="9"/>
      <c r="C58" s="172" t="s">
        <v>196</v>
      </c>
      <c r="D58" s="171">
        <v>156000</v>
      </c>
      <c r="E58" s="171">
        <v>1108933</v>
      </c>
    </row>
    <row r="59" spans="1:7" s="57" customFormat="1" ht="23.25">
      <c r="A59" s="171">
        <v>270</v>
      </c>
      <c r="B59" s="9"/>
      <c r="C59" s="172" t="s">
        <v>197</v>
      </c>
      <c r="D59" s="143" t="s">
        <v>61</v>
      </c>
      <c r="E59" s="171">
        <v>54</v>
      </c>
      <c r="G59" s="177"/>
    </row>
    <row r="60" spans="1:7" s="190" customFormat="1" ht="23.25">
      <c r="A60" s="187">
        <v>6698</v>
      </c>
      <c r="B60" s="188"/>
      <c r="C60" s="189" t="s">
        <v>142</v>
      </c>
      <c r="D60" s="187">
        <v>1000</v>
      </c>
      <c r="E60" s="187">
        <v>4840</v>
      </c>
      <c r="G60" s="191"/>
    </row>
    <row r="61" spans="1:7" s="190" customFormat="1" ht="23.25">
      <c r="A61" s="187">
        <v>188237</v>
      </c>
      <c r="B61" s="188"/>
      <c r="C61" s="189" t="s">
        <v>143</v>
      </c>
      <c r="D61" s="143" t="s">
        <v>61</v>
      </c>
      <c r="E61" s="187">
        <v>3567</v>
      </c>
      <c r="G61" s="191"/>
    </row>
    <row r="62" spans="1:7" s="190" customFormat="1" ht="23.25">
      <c r="A62" s="171">
        <v>77</v>
      </c>
      <c r="B62" s="9"/>
      <c r="C62" s="172" t="s">
        <v>198</v>
      </c>
      <c r="D62" s="143" t="s">
        <v>61</v>
      </c>
      <c r="E62" s="143" t="s">
        <v>61</v>
      </c>
    </row>
    <row r="63" spans="1:7" s="190" customFormat="1" ht="23.25">
      <c r="A63" s="143" t="s">
        <v>61</v>
      </c>
      <c r="B63" s="9"/>
      <c r="C63" s="172" t="s">
        <v>199</v>
      </c>
      <c r="D63" s="143" t="s">
        <v>61</v>
      </c>
      <c r="E63" s="171">
        <v>102</v>
      </c>
    </row>
    <row r="64" spans="1:7" s="57" customFormat="1" ht="23.25">
      <c r="A64" s="171">
        <v>683947</v>
      </c>
      <c r="B64" s="9"/>
      <c r="C64" s="172" t="s">
        <v>200</v>
      </c>
      <c r="D64" s="171">
        <v>737000</v>
      </c>
      <c r="E64" s="171">
        <v>1154463</v>
      </c>
      <c r="G64" s="177"/>
    </row>
    <row r="65" spans="1:5" s="57" customFormat="1" ht="23.25">
      <c r="A65" s="176">
        <f>SUM(A53:A64)</f>
        <v>4669937</v>
      </c>
      <c r="B65" s="173"/>
      <c r="C65" s="36" t="s">
        <v>201</v>
      </c>
      <c r="D65" s="180">
        <f>SUM(D54:D64)</f>
        <v>3290000</v>
      </c>
      <c r="E65" s="180">
        <f>SUM(E53:E64)</f>
        <v>6707867</v>
      </c>
    </row>
    <row r="66" spans="1:5" s="57" customFormat="1" ht="23.25">
      <c r="A66" s="104"/>
      <c r="B66" s="169" t="s">
        <v>19</v>
      </c>
      <c r="C66" s="170" t="s">
        <v>202</v>
      </c>
      <c r="D66" s="175"/>
      <c r="E66" s="175"/>
    </row>
    <row r="67" spans="1:5" s="57" customFormat="1" ht="23.25">
      <c r="A67" s="171">
        <v>20514368</v>
      </c>
      <c r="B67" s="9"/>
      <c r="C67" s="172" t="s">
        <v>110</v>
      </c>
      <c r="D67" s="171">
        <v>21795000</v>
      </c>
      <c r="E67" s="171">
        <v>22943483</v>
      </c>
    </row>
    <row r="68" spans="1:5" s="57" customFormat="1" ht="23.25">
      <c r="A68" s="104">
        <f>SUM(A67:A67)</f>
        <v>20514368</v>
      </c>
      <c r="B68" s="173"/>
      <c r="C68" s="174" t="s">
        <v>203</v>
      </c>
      <c r="D68" s="175">
        <f>SUM(D66:D67)</f>
        <v>21795000</v>
      </c>
      <c r="E68" s="175">
        <f>SUM(E67:E67)</f>
        <v>22943483</v>
      </c>
    </row>
    <row r="69" spans="1:5" s="57" customFormat="1" ht="23.25">
      <c r="A69" s="104"/>
      <c r="B69" s="29" t="s">
        <v>21</v>
      </c>
      <c r="C69" s="170" t="s">
        <v>204</v>
      </c>
      <c r="D69" s="175"/>
      <c r="E69" s="175"/>
    </row>
    <row r="70" spans="1:5" s="57" customFormat="1" ht="23.25">
      <c r="A70" s="171">
        <v>574987</v>
      </c>
      <c r="B70" s="9"/>
      <c r="C70" s="172" t="s">
        <v>112</v>
      </c>
      <c r="D70" s="171">
        <v>784000</v>
      </c>
      <c r="E70" s="171">
        <v>821638</v>
      </c>
    </row>
    <row r="71" spans="1:5" s="57" customFormat="1" ht="23.25">
      <c r="A71" s="171">
        <v>5305</v>
      </c>
      <c r="B71" s="9"/>
      <c r="C71" s="172" t="s">
        <v>123</v>
      </c>
      <c r="D71" s="171">
        <v>9000</v>
      </c>
      <c r="E71" s="171">
        <v>26110</v>
      </c>
    </row>
    <row r="72" spans="1:5" s="57" customFormat="1" ht="23.25">
      <c r="A72" s="171">
        <v>151562795</v>
      </c>
      <c r="B72" s="9"/>
      <c r="C72" s="172" t="s">
        <v>205</v>
      </c>
      <c r="D72" s="171">
        <v>124468000</v>
      </c>
      <c r="E72" s="171">
        <v>164440386</v>
      </c>
    </row>
    <row r="73" spans="1:5" s="57" customFormat="1" ht="23.25">
      <c r="A73" s="176">
        <f>SUM(A70:A72)</f>
        <v>152143087</v>
      </c>
      <c r="B73" s="173"/>
      <c r="C73" s="36" t="s">
        <v>206</v>
      </c>
      <c r="D73" s="180">
        <f>SUM(D70:D72)</f>
        <v>125261000</v>
      </c>
      <c r="E73" s="180">
        <f>SUM(E70:E72)</f>
        <v>165288134</v>
      </c>
    </row>
    <row r="74" spans="1:5" s="57" customFormat="1" ht="23.25">
      <c r="A74" s="104"/>
      <c r="B74" s="29" t="s">
        <v>27</v>
      </c>
      <c r="C74" s="170" t="s">
        <v>207</v>
      </c>
      <c r="D74" s="175"/>
      <c r="E74" s="175"/>
    </row>
    <row r="75" spans="1:5" s="57" customFormat="1" ht="23.25">
      <c r="A75" s="171">
        <v>47571299</v>
      </c>
      <c r="B75" s="9"/>
      <c r="C75" s="172" t="s">
        <v>208</v>
      </c>
      <c r="D75" s="171">
        <v>42502000</v>
      </c>
      <c r="E75" s="171">
        <v>47662861</v>
      </c>
    </row>
    <row r="76" spans="1:5" s="57" customFormat="1" ht="23.25">
      <c r="A76" s="171">
        <v>28413654</v>
      </c>
      <c r="B76" s="9"/>
      <c r="C76" s="172" t="s">
        <v>209</v>
      </c>
      <c r="D76" s="171">
        <v>25122000</v>
      </c>
      <c r="E76" s="171">
        <v>29040295</v>
      </c>
    </row>
    <row r="77" spans="1:5" s="57" customFormat="1" ht="23.25">
      <c r="A77" s="171">
        <v>193057</v>
      </c>
      <c r="B77" s="9"/>
      <c r="C77" s="172" t="s">
        <v>210</v>
      </c>
      <c r="D77" s="171">
        <v>1000</v>
      </c>
      <c r="E77" s="171">
        <v>282686</v>
      </c>
    </row>
    <row r="78" spans="1:5" s="57" customFormat="1" ht="23.25">
      <c r="A78" s="171">
        <v>8876846</v>
      </c>
      <c r="B78" s="9"/>
      <c r="C78" s="172" t="s">
        <v>211</v>
      </c>
      <c r="D78" s="171">
        <f>9037000-1000</f>
        <v>9036000</v>
      </c>
      <c r="E78" s="171">
        <f>11767125-282686</f>
        <v>11484439</v>
      </c>
    </row>
    <row r="79" spans="1:5" s="57" customFormat="1" ht="23.25">
      <c r="A79" s="171">
        <v>11984024</v>
      </c>
      <c r="B79" s="192"/>
      <c r="C79" s="172" t="s">
        <v>118</v>
      </c>
      <c r="D79" s="171">
        <v>10458000</v>
      </c>
      <c r="E79" s="171">
        <v>12009292</v>
      </c>
    </row>
    <row r="80" spans="1:5" s="57" customFormat="1" ht="23.25">
      <c r="A80" s="171">
        <v>30017</v>
      </c>
      <c r="B80" s="192"/>
      <c r="C80" s="172" t="s">
        <v>212</v>
      </c>
      <c r="D80" s="171">
        <v>6000</v>
      </c>
      <c r="E80" s="171">
        <v>4701</v>
      </c>
    </row>
    <row r="81" spans="1:5" s="57" customFormat="1" ht="23.25">
      <c r="A81" s="171">
        <v>1006045</v>
      </c>
      <c r="B81" s="192"/>
      <c r="C81" s="172" t="s">
        <v>147</v>
      </c>
      <c r="D81" s="171">
        <v>702000</v>
      </c>
      <c r="E81" s="171">
        <v>913805</v>
      </c>
    </row>
    <row r="82" spans="1:5" s="57" customFormat="1" ht="23.25">
      <c r="A82" s="171">
        <v>44888987</v>
      </c>
      <c r="B82" s="192"/>
      <c r="C82" s="172" t="s">
        <v>213</v>
      </c>
      <c r="D82" s="111">
        <v>54177000</v>
      </c>
      <c r="E82" s="171">
        <f>45641614+811412</f>
        <v>46453026</v>
      </c>
    </row>
    <row r="83" spans="1:5" s="57" customFormat="1" ht="23.25">
      <c r="A83" s="176">
        <f>SUM(A75:A82)</f>
        <v>142963929</v>
      </c>
      <c r="B83" s="193"/>
      <c r="C83" s="36" t="s">
        <v>214</v>
      </c>
      <c r="D83" s="180">
        <f>SUM(D74:D82)</f>
        <v>142004000</v>
      </c>
      <c r="E83" s="180">
        <f>SUM(E74:E82)</f>
        <v>147851105</v>
      </c>
    </row>
    <row r="84" spans="1:5" s="57" customFormat="1" ht="18.75">
      <c r="A84" s="194"/>
      <c r="B84" s="195"/>
      <c r="C84" s="195"/>
      <c r="D84" s="196"/>
      <c r="E84" s="197"/>
    </row>
    <row r="85" spans="1:5" s="57" customFormat="1">
      <c r="B85" s="93"/>
      <c r="C85" s="198" t="s">
        <v>215</v>
      </c>
      <c r="D85" s="93"/>
      <c r="E85" s="93"/>
    </row>
    <row r="86" spans="1:5" s="57" customFormat="1">
      <c r="B86" s="93"/>
      <c r="C86" s="198"/>
      <c r="D86" s="93"/>
      <c r="E86" s="93"/>
    </row>
    <row r="87" spans="1:5" s="57" customFormat="1" ht="23.25">
      <c r="A87" s="59" t="s">
        <v>191</v>
      </c>
      <c r="B87" s="59"/>
      <c r="C87" s="59"/>
      <c r="D87" s="59"/>
      <c r="E87" s="59"/>
    </row>
    <row r="88" spans="1:5" s="57" customFormat="1" ht="26.25">
      <c r="A88" s="184" t="s">
        <v>192</v>
      </c>
      <c r="B88" s="160"/>
      <c r="C88" s="160"/>
      <c r="D88" s="160"/>
      <c r="E88" s="160"/>
    </row>
    <row r="89" spans="1:5" s="57" customFormat="1" ht="26.25">
      <c r="A89" s="91" t="s">
        <v>170</v>
      </c>
      <c r="B89" s="160"/>
      <c r="C89" s="160"/>
      <c r="D89" s="160"/>
      <c r="E89" s="160"/>
    </row>
    <row r="90" spans="1:5" s="57" customFormat="1" ht="26.25">
      <c r="A90" s="91" t="s">
        <v>171</v>
      </c>
      <c r="B90" s="160"/>
      <c r="C90" s="160"/>
      <c r="D90" s="160"/>
      <c r="E90" s="160"/>
    </row>
    <row r="91" spans="1:5" s="57" customFormat="1" ht="21.75">
      <c r="A91" s="93"/>
      <c r="B91" s="161"/>
      <c r="C91" s="93"/>
      <c r="D91" s="93"/>
      <c r="E91" s="94" t="s">
        <v>94</v>
      </c>
    </row>
    <row r="92" spans="1:5" s="57" customFormat="1" ht="21.75">
      <c r="A92" s="95" t="s">
        <v>172</v>
      </c>
      <c r="B92" s="162"/>
      <c r="C92" s="163"/>
      <c r="D92" s="7" t="s">
        <v>4</v>
      </c>
      <c r="E92" s="164"/>
    </row>
    <row r="93" spans="1:5" s="57" customFormat="1" ht="26.25">
      <c r="A93" s="98" t="s">
        <v>5</v>
      </c>
      <c r="B93" s="14" t="s">
        <v>6</v>
      </c>
      <c r="C93" s="165"/>
      <c r="D93" s="100" t="s">
        <v>7</v>
      </c>
      <c r="E93" s="100" t="s">
        <v>172</v>
      </c>
    </row>
    <row r="94" spans="1:5" ht="21.75">
      <c r="A94" s="98">
        <v>2011</v>
      </c>
      <c r="B94" s="166"/>
      <c r="C94" s="167"/>
      <c r="D94" s="103"/>
      <c r="E94" s="103"/>
    </row>
    <row r="95" spans="1:5" ht="23.25">
      <c r="A95" s="199"/>
      <c r="B95" s="29" t="s">
        <v>29</v>
      </c>
      <c r="C95" s="170" t="s">
        <v>216</v>
      </c>
      <c r="D95" s="186"/>
      <c r="E95" s="186"/>
    </row>
    <row r="96" spans="1:5" ht="23.25">
      <c r="A96" s="171">
        <v>2444148</v>
      </c>
      <c r="B96" s="9"/>
      <c r="C96" s="172" t="s">
        <v>103</v>
      </c>
      <c r="D96" s="171">
        <v>144000</v>
      </c>
      <c r="E96" s="171">
        <v>552811</v>
      </c>
    </row>
    <row r="97" spans="1:5" ht="23.25">
      <c r="A97" s="171">
        <v>2442</v>
      </c>
      <c r="B97" s="9"/>
      <c r="C97" s="172" t="s">
        <v>217</v>
      </c>
      <c r="D97" s="143" t="s">
        <v>61</v>
      </c>
      <c r="E97" s="171">
        <v>752</v>
      </c>
    </row>
    <row r="98" spans="1:5" ht="23.25">
      <c r="A98" s="171">
        <v>456998</v>
      </c>
      <c r="B98" s="9"/>
      <c r="C98" s="172" t="s">
        <v>218</v>
      </c>
      <c r="D98" s="171">
        <v>106000</v>
      </c>
      <c r="E98" s="171">
        <v>478103</v>
      </c>
    </row>
    <row r="99" spans="1:5" ht="23.25">
      <c r="A99" s="171">
        <v>324541</v>
      </c>
      <c r="B99" s="9"/>
      <c r="C99" s="172" t="s">
        <v>128</v>
      </c>
      <c r="D99" s="171">
        <v>359000</v>
      </c>
      <c r="E99" s="171">
        <v>337578</v>
      </c>
    </row>
    <row r="100" spans="1:5" ht="23.25">
      <c r="A100" s="171">
        <v>224033</v>
      </c>
      <c r="B100" s="9"/>
      <c r="C100" s="172" t="s">
        <v>136</v>
      </c>
      <c r="D100" s="171">
        <v>226000</v>
      </c>
      <c r="E100" s="171">
        <v>147412</v>
      </c>
    </row>
    <row r="101" spans="1:5" ht="23.25">
      <c r="A101" s="171">
        <v>168652</v>
      </c>
      <c r="B101" s="9"/>
      <c r="C101" s="172" t="s">
        <v>140</v>
      </c>
      <c r="D101" s="171">
        <v>220000</v>
      </c>
      <c r="E101" s="171">
        <v>146779</v>
      </c>
    </row>
    <row r="102" spans="1:5" ht="23.25">
      <c r="A102" s="143" t="s">
        <v>61</v>
      </c>
      <c r="B102" s="9"/>
      <c r="C102" s="172" t="s">
        <v>150</v>
      </c>
      <c r="D102" s="171">
        <v>550000</v>
      </c>
      <c r="E102" s="171">
        <v>507867</v>
      </c>
    </row>
    <row r="103" spans="1:5" ht="23.25">
      <c r="A103" s="175">
        <f>SUM(A96:A101)</f>
        <v>3620814</v>
      </c>
      <c r="B103" s="173"/>
      <c r="C103" s="174" t="s">
        <v>219</v>
      </c>
      <c r="D103" s="175">
        <f>SUM(D96:D102)</f>
        <v>1605000</v>
      </c>
      <c r="E103" s="175">
        <f>SUM(E96:E102)</f>
        <v>2171302</v>
      </c>
    </row>
    <row r="104" spans="1:5" ht="23.25">
      <c r="A104" s="175"/>
      <c r="B104" s="29" t="s">
        <v>31</v>
      </c>
      <c r="C104" s="170" t="s">
        <v>220</v>
      </c>
      <c r="D104" s="175"/>
      <c r="E104" s="175"/>
    </row>
    <row r="105" spans="1:5" ht="23.25">
      <c r="A105" s="171">
        <v>5563624</v>
      </c>
      <c r="B105" s="9"/>
      <c r="C105" s="172" t="s">
        <v>221</v>
      </c>
      <c r="D105" s="171">
        <v>3212000</v>
      </c>
      <c r="E105" s="171">
        <v>7373571</v>
      </c>
    </row>
    <row r="106" spans="1:5" ht="23.25">
      <c r="A106" s="171">
        <v>2868811</v>
      </c>
      <c r="B106" s="192"/>
      <c r="C106" s="172" t="s">
        <v>157</v>
      </c>
      <c r="D106" s="143" t="s">
        <v>61</v>
      </c>
      <c r="E106" s="171">
        <v>45801</v>
      </c>
    </row>
    <row r="107" spans="1:5" ht="23.25">
      <c r="A107" s="180">
        <f>SUM(A105:A106)</f>
        <v>8432435</v>
      </c>
      <c r="B107" s="173"/>
      <c r="C107" s="36" t="s">
        <v>222</v>
      </c>
      <c r="D107" s="180">
        <f>SUM(D105:D105)</f>
        <v>3212000</v>
      </c>
      <c r="E107" s="180">
        <f>SUM(E105:E106)</f>
        <v>7419372</v>
      </c>
    </row>
    <row r="108" spans="1:5" ht="23.25">
      <c r="A108" s="175"/>
      <c r="B108" s="169" t="s">
        <v>33</v>
      </c>
      <c r="C108" s="170" t="s">
        <v>223</v>
      </c>
      <c r="D108" s="175"/>
      <c r="E108" s="175"/>
    </row>
    <row r="109" spans="1:5" ht="23.25">
      <c r="A109" s="171"/>
      <c r="B109" s="169"/>
      <c r="C109" s="172" t="s">
        <v>224</v>
      </c>
      <c r="D109" s="171"/>
      <c r="E109" s="171"/>
    </row>
    <row r="110" spans="1:5" ht="23.25">
      <c r="A110" s="171">
        <v>4680262</v>
      </c>
      <c r="B110" s="9"/>
      <c r="C110" s="172" t="s">
        <v>107</v>
      </c>
      <c r="D110" s="171">
        <v>4610000</v>
      </c>
      <c r="E110" s="171">
        <v>4955039</v>
      </c>
    </row>
    <row r="111" spans="1:5" ht="23.25">
      <c r="A111" s="171">
        <v>810777</v>
      </c>
      <c r="B111" s="9"/>
      <c r="C111" s="172" t="s">
        <v>108</v>
      </c>
      <c r="D111" s="171">
        <v>909000</v>
      </c>
      <c r="E111" s="171">
        <v>665043</v>
      </c>
    </row>
    <row r="112" spans="1:5" ht="23.25">
      <c r="A112" s="175">
        <f>SUM(A110:A111)</f>
        <v>5491039</v>
      </c>
      <c r="B112" s="173"/>
      <c r="C112" s="174" t="s">
        <v>225</v>
      </c>
      <c r="D112" s="180">
        <f>SUM(D110:D111)</f>
        <v>5519000</v>
      </c>
      <c r="E112" s="175">
        <f>SUM(E110:E111)</f>
        <v>5620082</v>
      </c>
    </row>
    <row r="113" spans="1:16" ht="18.75" customHeight="1">
      <c r="A113" s="175"/>
      <c r="B113" s="29" t="s">
        <v>37</v>
      </c>
      <c r="C113" s="170" t="s">
        <v>226</v>
      </c>
      <c r="D113" s="171"/>
      <c r="E113" s="175"/>
    </row>
    <row r="114" spans="1:16" ht="15" customHeight="1">
      <c r="A114" s="171">
        <v>56500991</v>
      </c>
      <c r="B114" s="29"/>
      <c r="C114" s="172" t="s">
        <v>227</v>
      </c>
      <c r="D114" s="171">
        <f>57637000-465405</f>
        <v>57171595</v>
      </c>
      <c r="E114" s="171">
        <f>54188528-454879</f>
        <v>53733649</v>
      </c>
      <c r="G114" s="200"/>
    </row>
    <row r="115" spans="1:16" ht="15" customHeight="1">
      <c r="A115" s="171">
        <v>387847</v>
      </c>
      <c r="B115" s="29"/>
      <c r="C115" s="172" t="s">
        <v>228</v>
      </c>
      <c r="D115" s="171">
        <v>465405</v>
      </c>
      <c r="E115" s="171">
        <v>454879</v>
      </c>
      <c r="G115" s="200"/>
    </row>
    <row r="116" spans="1:16" ht="15" customHeight="1">
      <c r="A116" s="171">
        <v>56453642</v>
      </c>
      <c r="B116" s="29"/>
      <c r="C116" s="172" t="s">
        <v>229</v>
      </c>
      <c r="D116" s="171">
        <v>52000000</v>
      </c>
      <c r="E116" s="171">
        <v>49058502</v>
      </c>
      <c r="G116" s="200"/>
    </row>
    <row r="117" spans="1:16" ht="15" customHeight="1">
      <c r="A117" s="143" t="s">
        <v>61</v>
      </c>
      <c r="B117" s="29"/>
      <c r="C117" s="172" t="s">
        <v>230</v>
      </c>
      <c r="D117" s="143" t="s">
        <v>61</v>
      </c>
      <c r="E117" s="143">
        <v>6703</v>
      </c>
    </row>
    <row r="118" spans="1:16" ht="20.25" customHeight="1">
      <c r="A118" s="180">
        <f>SUM(A114:A117)</f>
        <v>113342480</v>
      </c>
      <c r="B118" s="173"/>
      <c r="C118" s="36" t="s">
        <v>231</v>
      </c>
      <c r="D118" s="180">
        <f>SUM(D114:D116)</f>
        <v>109637000</v>
      </c>
      <c r="E118" s="180">
        <f>SUM(E114:E117)</f>
        <v>103253733</v>
      </c>
    </row>
    <row r="119" spans="1:16" ht="23.25">
      <c r="A119" s="186"/>
      <c r="B119" s="29" t="s">
        <v>41</v>
      </c>
      <c r="C119" s="170" t="s">
        <v>232</v>
      </c>
      <c r="D119" s="186"/>
      <c r="E119" s="186"/>
    </row>
    <row r="120" spans="1:16" s="201" customFormat="1" ht="23.25">
      <c r="A120" s="171">
        <v>20702050</v>
      </c>
      <c r="B120" s="9"/>
      <c r="C120" s="172" t="s">
        <v>104</v>
      </c>
      <c r="D120" s="171">
        <v>18221000</v>
      </c>
      <c r="E120" s="171">
        <v>19780024</v>
      </c>
      <c r="F120" s="158"/>
      <c r="G120" s="158"/>
      <c r="H120" s="158"/>
      <c r="I120" s="158"/>
      <c r="J120" s="158"/>
      <c r="K120" s="158"/>
      <c r="L120" s="158"/>
      <c r="M120" s="158"/>
      <c r="N120" s="158"/>
      <c r="O120" s="158"/>
      <c r="P120" s="158"/>
    </row>
    <row r="121" spans="1:16" s="201" customFormat="1" ht="23.25">
      <c r="A121" s="202">
        <v>102</v>
      </c>
      <c r="B121" s="203"/>
      <c r="C121" s="172" t="s">
        <v>121</v>
      </c>
      <c r="D121" s="143" t="s">
        <v>61</v>
      </c>
      <c r="E121" s="143" t="s">
        <v>61</v>
      </c>
      <c r="F121" s="158"/>
      <c r="G121" s="158"/>
      <c r="H121" s="158"/>
      <c r="I121" s="158"/>
      <c r="J121" s="158"/>
      <c r="K121" s="158"/>
      <c r="L121" s="158"/>
      <c r="M121" s="158"/>
      <c r="N121" s="158"/>
      <c r="O121" s="158"/>
      <c r="P121" s="158"/>
    </row>
    <row r="122" spans="1:16" ht="15" customHeight="1">
      <c r="A122" s="187">
        <v>8973008</v>
      </c>
      <c r="B122" s="188"/>
      <c r="C122" s="189" t="s">
        <v>141</v>
      </c>
      <c r="D122" s="187">
        <v>8345000</v>
      </c>
      <c r="E122" s="187">
        <v>8633197</v>
      </c>
      <c r="F122" s="158"/>
      <c r="G122" s="158"/>
      <c r="H122" s="158"/>
      <c r="I122" s="158"/>
      <c r="J122" s="158"/>
      <c r="K122" s="158"/>
      <c r="L122" s="158"/>
      <c r="M122" s="158"/>
      <c r="N122" s="158"/>
      <c r="O122" s="158"/>
      <c r="P122" s="158"/>
    </row>
    <row r="123" spans="1:16" ht="15" customHeight="1">
      <c r="A123" s="187">
        <v>153355</v>
      </c>
      <c r="B123" s="188"/>
      <c r="C123" s="204" t="s">
        <v>233</v>
      </c>
      <c r="D123" s="143" t="s">
        <v>61</v>
      </c>
      <c r="E123" s="143" t="s">
        <v>61</v>
      </c>
      <c r="F123" s="158"/>
      <c r="G123" s="158"/>
      <c r="H123" s="158"/>
      <c r="I123" s="158"/>
      <c r="J123" s="158"/>
      <c r="K123" s="158"/>
      <c r="L123" s="158"/>
      <c r="M123" s="158"/>
      <c r="N123" s="158"/>
      <c r="O123" s="158"/>
      <c r="P123" s="158"/>
    </row>
    <row r="124" spans="1:16" ht="15" customHeight="1">
      <c r="A124" s="143" t="s">
        <v>61</v>
      </c>
      <c r="B124" s="188"/>
      <c r="C124" s="189" t="s">
        <v>234</v>
      </c>
      <c r="D124" s="187">
        <v>27000</v>
      </c>
      <c r="E124" s="187">
        <v>66075</v>
      </c>
      <c r="F124" s="158"/>
      <c r="G124" s="158"/>
      <c r="H124" s="158"/>
      <c r="I124" s="158"/>
      <c r="J124" s="158"/>
      <c r="K124" s="158"/>
      <c r="L124" s="158"/>
      <c r="M124" s="158"/>
      <c r="N124" s="158"/>
      <c r="O124" s="158"/>
      <c r="P124" s="158"/>
    </row>
    <row r="125" spans="1:16" ht="15" customHeight="1">
      <c r="A125" s="187">
        <v>5519</v>
      </c>
      <c r="B125" s="188"/>
      <c r="C125" s="189" t="s">
        <v>152</v>
      </c>
      <c r="D125" s="143" t="s">
        <v>61</v>
      </c>
      <c r="E125" s="187">
        <v>23362</v>
      </c>
      <c r="F125" s="158"/>
      <c r="G125" s="158"/>
      <c r="H125" s="158"/>
      <c r="I125" s="158"/>
      <c r="J125" s="158"/>
      <c r="K125" s="158"/>
      <c r="L125" s="158"/>
      <c r="M125" s="158"/>
      <c r="N125" s="158"/>
      <c r="O125" s="158"/>
      <c r="P125" s="158"/>
    </row>
    <row r="126" spans="1:16" ht="18.75" customHeight="1">
      <c r="A126" s="180">
        <f>SUM(A120:A125)</f>
        <v>29834034</v>
      </c>
      <c r="B126" s="173"/>
      <c r="C126" s="36" t="s">
        <v>235</v>
      </c>
      <c r="D126" s="180">
        <f>SUM(D119:D125)</f>
        <v>26593000</v>
      </c>
      <c r="E126" s="180">
        <f>SUM(E120:E125)</f>
        <v>28502658</v>
      </c>
    </row>
    <row r="127" spans="1:16" ht="18.75" customHeight="1">
      <c r="A127" s="175"/>
      <c r="B127" s="29" t="s">
        <v>44</v>
      </c>
      <c r="C127" s="170" t="s">
        <v>236</v>
      </c>
      <c r="D127" s="175"/>
      <c r="E127" s="175"/>
    </row>
    <row r="128" spans="1:16" ht="15.75" customHeight="1">
      <c r="A128" s="171"/>
      <c r="B128" s="205"/>
      <c r="C128" s="172" t="s">
        <v>161</v>
      </c>
      <c r="D128" s="171"/>
      <c r="E128" s="171"/>
    </row>
    <row r="129" spans="1:7" ht="23.25">
      <c r="A129" s="171">
        <v>520788562</v>
      </c>
      <c r="B129" s="9"/>
      <c r="C129" s="172" t="s">
        <v>237</v>
      </c>
      <c r="D129" s="171">
        <v>443844000</v>
      </c>
      <c r="E129" s="171">
        <v>779307541</v>
      </c>
    </row>
    <row r="130" spans="1:7" ht="23.25">
      <c r="A130" s="143" t="s">
        <v>61</v>
      </c>
      <c r="B130" s="9"/>
      <c r="C130" s="172" t="s">
        <v>238</v>
      </c>
      <c r="D130" s="143" t="s">
        <v>61</v>
      </c>
      <c r="E130" s="111">
        <v>108866</v>
      </c>
    </row>
    <row r="131" spans="1:7" ht="23.25">
      <c r="A131" s="171">
        <v>8884820</v>
      </c>
      <c r="B131" s="9"/>
      <c r="C131" s="172" t="s">
        <v>239</v>
      </c>
      <c r="D131" s="143" t="s">
        <v>61</v>
      </c>
      <c r="E131" s="171">
        <v>12343499</v>
      </c>
    </row>
    <row r="132" spans="1:7" ht="23.25">
      <c r="A132" s="175">
        <f>SUM(A129:A131)</f>
        <v>529673382</v>
      </c>
      <c r="B132" s="173"/>
      <c r="C132" s="174" t="s">
        <v>240</v>
      </c>
      <c r="D132" s="180">
        <f>SUM(D129:D131)</f>
        <v>443844000</v>
      </c>
      <c r="E132" s="180">
        <f>SUM(E129:E131)</f>
        <v>791759906</v>
      </c>
    </row>
    <row r="133" spans="1:7" ht="23.25">
      <c r="A133" s="206" t="s">
        <v>61</v>
      </c>
      <c r="B133" s="9"/>
      <c r="C133" s="174" t="s">
        <v>165</v>
      </c>
      <c r="D133" s="187">
        <v>38500000</v>
      </c>
      <c r="E133" s="143" t="s">
        <v>61</v>
      </c>
    </row>
    <row r="134" spans="1:7" ht="23.25">
      <c r="A134" s="180">
        <f>SUM(A25+A28+A39+A65+A68+A73+A83+A103+A107+A112+A118+A126+A132)</f>
        <v>1596544133</v>
      </c>
      <c r="B134" s="173"/>
      <c r="C134" s="207" t="s">
        <v>166</v>
      </c>
      <c r="D134" s="180">
        <f>SUM(D25+D28+D39+D65+D68+D73+D83+D103+D107+D112+D118+D126+D132+D133)</f>
        <v>1570000000</v>
      </c>
      <c r="E134" s="180">
        <f>SUM(E25+E28+E39+E65+E68+E73+E83+E103+E107+E112+E118+E126+E132)</f>
        <v>2033666681</v>
      </c>
      <c r="G134" s="200"/>
    </row>
    <row r="135" spans="1:7" ht="23.25">
      <c r="A135" s="208" t="s">
        <v>241</v>
      </c>
      <c r="B135" s="208"/>
      <c r="C135" s="208"/>
      <c r="D135" s="208"/>
      <c r="E135" s="208"/>
    </row>
    <row r="136" spans="1:7" s="57" customFormat="1">
      <c r="B136" s="93"/>
      <c r="C136" s="198"/>
      <c r="D136" s="93"/>
      <c r="E136" s="93"/>
    </row>
    <row r="137" spans="1:7" ht="23.25">
      <c r="A137" s="209"/>
      <c r="B137" s="209"/>
      <c r="C137" s="209"/>
      <c r="D137" s="209"/>
      <c r="E137" s="209"/>
    </row>
  </sheetData>
  <mergeCells count="12">
    <mergeCell ref="A87:E87"/>
    <mergeCell ref="D93:D94"/>
    <mergeCell ref="E93:E94"/>
    <mergeCell ref="A135:E135"/>
    <mergeCell ref="A137:E137"/>
    <mergeCell ref="A1:E1"/>
    <mergeCell ref="D7:D8"/>
    <mergeCell ref="E7:E8"/>
    <mergeCell ref="A40:E40"/>
    <mergeCell ref="A44:E44"/>
    <mergeCell ref="D50:D51"/>
    <mergeCell ref="E50:E5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50"/>
  <sheetViews>
    <sheetView rightToLeft="1" topLeftCell="A25" workbookViewId="0">
      <selection sqref="A1:XFD1048576"/>
    </sheetView>
  </sheetViews>
  <sheetFormatPr defaultRowHeight="12.75"/>
  <cols>
    <col min="1" max="1" width="14.7109375" customWidth="1"/>
    <col min="2" max="2" width="39.42578125" bestFit="1" customWidth="1"/>
    <col min="3" max="4" width="14.7109375" customWidth="1"/>
  </cols>
  <sheetData>
    <row r="2" spans="1:4" s="57" customFormat="1" ht="17.25" customHeight="1">
      <c r="A2" s="1" t="s">
        <v>242</v>
      </c>
      <c r="B2" s="1"/>
      <c r="C2" s="1"/>
      <c r="D2" s="1"/>
    </row>
    <row r="3" spans="1:4" s="57" customFormat="1" ht="18" customHeight="1">
      <c r="A3" s="91" t="s">
        <v>243</v>
      </c>
      <c r="B3" s="160"/>
      <c r="C3" s="160"/>
      <c r="D3" s="160"/>
    </row>
    <row r="4" spans="1:4" s="57" customFormat="1" ht="15" customHeight="1">
      <c r="A4" s="91" t="s">
        <v>244</v>
      </c>
      <c r="B4" s="160"/>
      <c r="C4" s="160"/>
      <c r="D4" s="160"/>
    </row>
    <row r="5" spans="1:4" s="57" customFormat="1" ht="12.95" customHeight="1">
      <c r="A5" s="93"/>
      <c r="B5" s="93"/>
      <c r="C5" s="93"/>
      <c r="D5" s="183" t="s">
        <v>94</v>
      </c>
    </row>
    <row r="6" spans="1:4" s="57" customFormat="1" ht="15.95" customHeight="1">
      <c r="A6" s="210" t="s">
        <v>8</v>
      </c>
      <c r="B6" s="211"/>
      <c r="C6" s="212" t="s">
        <v>4</v>
      </c>
      <c r="D6" s="213"/>
    </row>
    <row r="7" spans="1:4" s="57" customFormat="1" ht="15.95" customHeight="1">
      <c r="A7" s="214" t="s">
        <v>5</v>
      </c>
      <c r="B7" s="99" t="s">
        <v>6</v>
      </c>
      <c r="C7" s="215" t="s">
        <v>7</v>
      </c>
      <c r="D7" s="215" t="s">
        <v>172</v>
      </c>
    </row>
    <row r="8" spans="1:4" s="57" customFormat="1" ht="15" customHeight="1">
      <c r="A8" s="216">
        <v>2011</v>
      </c>
      <c r="B8" s="217"/>
      <c r="C8" s="218"/>
      <c r="D8" s="218"/>
    </row>
    <row r="9" spans="1:4" ht="20.25" customHeight="1">
      <c r="A9" s="219"/>
      <c r="B9" s="220" t="s">
        <v>245</v>
      </c>
      <c r="C9" s="221"/>
      <c r="D9" s="219"/>
    </row>
    <row r="10" spans="1:4" s="57" customFormat="1" ht="15.75" customHeight="1">
      <c r="A10" s="222">
        <v>281952238</v>
      </c>
      <c r="B10" s="50" t="s">
        <v>246</v>
      </c>
      <c r="C10" s="223">
        <v>340000000</v>
      </c>
      <c r="D10" s="222">
        <v>353283878</v>
      </c>
    </row>
    <row r="11" spans="1:4" s="57" customFormat="1" ht="15.75" customHeight="1">
      <c r="A11" s="224">
        <v>150511694</v>
      </c>
      <c r="B11" s="50" t="s">
        <v>247</v>
      </c>
      <c r="C11" s="223">
        <v>123000000</v>
      </c>
      <c r="D11" s="224">
        <v>163656246</v>
      </c>
    </row>
    <row r="12" spans="1:4" s="57" customFormat="1" ht="15.75" customHeight="1">
      <c r="A12" s="222">
        <v>18731471</v>
      </c>
      <c r="B12" s="50" t="s">
        <v>248</v>
      </c>
      <c r="C12" s="225">
        <v>16000000</v>
      </c>
      <c r="D12" s="222">
        <v>19613035</v>
      </c>
    </row>
    <row r="13" spans="1:4" s="57" customFormat="1" ht="15.75" customHeight="1">
      <c r="A13" s="222">
        <v>22758138</v>
      </c>
      <c r="B13" s="50" t="s">
        <v>249</v>
      </c>
      <c r="C13" s="223">
        <v>22000000</v>
      </c>
      <c r="D13" s="222">
        <v>23748615</v>
      </c>
    </row>
    <row r="14" spans="1:4" s="57" customFormat="1" ht="15.75" customHeight="1">
      <c r="A14" s="222">
        <v>8791166</v>
      </c>
      <c r="B14" s="50" t="s">
        <v>250</v>
      </c>
      <c r="C14" s="223">
        <v>6000000</v>
      </c>
      <c r="D14" s="222">
        <v>9208153</v>
      </c>
    </row>
    <row r="15" spans="1:4" s="57" customFormat="1" ht="15.75" customHeight="1">
      <c r="A15" s="222">
        <v>35509527</v>
      </c>
      <c r="B15" s="50" t="s">
        <v>251</v>
      </c>
      <c r="C15" s="223">
        <v>35000000</v>
      </c>
      <c r="D15" s="223">
        <v>39343087</v>
      </c>
    </row>
    <row r="16" spans="1:4" s="57" customFormat="1" ht="15.75" customHeight="1">
      <c r="A16" s="222">
        <v>17878091</v>
      </c>
      <c r="B16" s="50" t="s">
        <v>252</v>
      </c>
      <c r="C16" s="225">
        <v>18500000</v>
      </c>
      <c r="D16" s="222">
        <v>19096581</v>
      </c>
    </row>
    <row r="17" spans="1:4" s="57" customFormat="1" ht="15.75" customHeight="1">
      <c r="A17" s="222">
        <v>19311826</v>
      </c>
      <c r="B17" s="83" t="s">
        <v>253</v>
      </c>
      <c r="C17" s="226">
        <v>20000000</v>
      </c>
      <c r="D17" s="222">
        <v>18481617</v>
      </c>
    </row>
    <row r="18" spans="1:4" s="57" customFormat="1" ht="15.75" customHeight="1">
      <c r="A18" s="222">
        <v>10785781</v>
      </c>
      <c r="B18" s="83" t="s">
        <v>254</v>
      </c>
      <c r="C18" s="227">
        <v>10000000</v>
      </c>
      <c r="D18" s="222">
        <v>13411019</v>
      </c>
    </row>
    <row r="19" spans="1:4" s="57" customFormat="1" ht="15.75" customHeight="1">
      <c r="A19" s="222">
        <v>1106996</v>
      </c>
      <c r="B19" s="83" t="s">
        <v>255</v>
      </c>
      <c r="C19" s="228" t="s">
        <v>61</v>
      </c>
      <c r="D19" s="229" t="s">
        <v>61</v>
      </c>
    </row>
    <row r="20" spans="1:4" s="57" customFormat="1" ht="15.75" customHeight="1">
      <c r="A20" s="222">
        <v>161186035</v>
      </c>
      <c r="B20" s="50" t="s">
        <v>256</v>
      </c>
      <c r="C20" s="223">
        <v>180000000</v>
      </c>
      <c r="D20" s="222">
        <v>250082634</v>
      </c>
    </row>
    <row r="21" spans="1:4" s="57" customFormat="1" ht="15.75" customHeight="1">
      <c r="A21" s="230">
        <f>SUM(A9:A20)</f>
        <v>728522963</v>
      </c>
      <c r="B21" s="231" t="s">
        <v>257</v>
      </c>
      <c r="C21" s="232">
        <f>SUM(C9:C20)</f>
        <v>770500000</v>
      </c>
      <c r="D21" s="230">
        <f>SUM(D9:D20)</f>
        <v>909924865</v>
      </c>
    </row>
    <row r="22" spans="1:4" s="57" customFormat="1" ht="15.75" customHeight="1">
      <c r="A22" s="233"/>
      <c r="B22" s="234" t="s">
        <v>258</v>
      </c>
      <c r="C22" s="235"/>
      <c r="D22" s="233"/>
    </row>
    <row r="23" spans="1:4" s="57" customFormat="1" ht="15.75" customHeight="1">
      <c r="A23" s="222">
        <v>56017098</v>
      </c>
      <c r="B23" s="236" t="s">
        <v>259</v>
      </c>
      <c r="C23" s="225">
        <v>61000000</v>
      </c>
      <c r="D23" s="222">
        <v>57561911</v>
      </c>
    </row>
    <row r="24" spans="1:4" s="57" customFormat="1" ht="15.75" customHeight="1">
      <c r="A24" s="222">
        <v>241459</v>
      </c>
      <c r="B24" s="236" t="s">
        <v>260</v>
      </c>
      <c r="C24" s="225">
        <v>500000</v>
      </c>
      <c r="D24" s="222">
        <v>247063</v>
      </c>
    </row>
    <row r="25" spans="1:4" s="57" customFormat="1" ht="15.75" customHeight="1">
      <c r="A25" s="222">
        <v>362795</v>
      </c>
      <c r="B25" s="236" t="s">
        <v>261</v>
      </c>
      <c r="C25" s="224">
        <v>370000</v>
      </c>
      <c r="D25" s="222">
        <v>428879</v>
      </c>
    </row>
    <row r="26" spans="1:4" s="57" customFormat="1" ht="15.75" customHeight="1">
      <c r="A26" s="222">
        <v>31217323</v>
      </c>
      <c r="B26" s="236" t="s">
        <v>262</v>
      </c>
      <c r="C26" s="225">
        <v>36000000</v>
      </c>
      <c r="D26" s="222">
        <v>32160829</v>
      </c>
    </row>
    <row r="27" spans="1:4" s="57" customFormat="1" ht="15.75" customHeight="1">
      <c r="A27" s="222">
        <v>297829</v>
      </c>
      <c r="B27" s="236" t="s">
        <v>263</v>
      </c>
      <c r="C27" s="225">
        <v>350000</v>
      </c>
      <c r="D27" s="222">
        <v>353042</v>
      </c>
    </row>
    <row r="28" spans="1:4" s="57" customFormat="1" ht="15.75" customHeight="1">
      <c r="A28" s="222">
        <v>46146249</v>
      </c>
      <c r="B28" s="50" t="s">
        <v>264</v>
      </c>
      <c r="C28" s="225">
        <v>42000000</v>
      </c>
      <c r="D28" s="222">
        <v>41706952</v>
      </c>
    </row>
    <row r="29" spans="1:4" s="57" customFormat="1" ht="15.75" customHeight="1">
      <c r="A29" s="224">
        <v>10279454</v>
      </c>
      <c r="B29" s="50" t="s">
        <v>265</v>
      </c>
      <c r="C29" s="225">
        <v>10000000</v>
      </c>
      <c r="D29" s="224">
        <v>7357575</v>
      </c>
    </row>
    <row r="30" spans="1:4" s="57" customFormat="1" ht="15.75" customHeight="1">
      <c r="A30" s="222">
        <v>8509658</v>
      </c>
      <c r="B30" s="236" t="s">
        <v>266</v>
      </c>
      <c r="C30" s="225">
        <v>9500000</v>
      </c>
      <c r="D30" s="222">
        <v>10173817</v>
      </c>
    </row>
    <row r="31" spans="1:4" s="57" customFormat="1" ht="15.75" customHeight="1">
      <c r="A31" s="222">
        <v>511999491</v>
      </c>
      <c r="B31" s="237" t="s">
        <v>267</v>
      </c>
      <c r="C31" s="225">
        <v>435000000</v>
      </c>
      <c r="D31" s="222">
        <v>775166610</v>
      </c>
    </row>
    <row r="32" spans="1:4" s="57" customFormat="1" ht="15.75" customHeight="1">
      <c r="A32" s="222">
        <v>25204568</v>
      </c>
      <c r="B32" s="236" t="s">
        <v>268</v>
      </c>
      <c r="C32" s="223">
        <v>16000000</v>
      </c>
      <c r="D32" s="222">
        <v>25790160</v>
      </c>
    </row>
    <row r="33" spans="1:4" s="57" customFormat="1" ht="15.75" customHeight="1">
      <c r="A33" s="222">
        <v>20973165</v>
      </c>
      <c r="B33" s="236" t="s">
        <v>269</v>
      </c>
      <c r="C33" s="223">
        <v>17000000</v>
      </c>
      <c r="D33" s="222">
        <v>21890502</v>
      </c>
    </row>
    <row r="34" spans="1:4" s="57" customFormat="1" ht="15.75" customHeight="1">
      <c r="A34" s="222">
        <v>34382479</v>
      </c>
      <c r="B34" s="236" t="s">
        <v>270</v>
      </c>
      <c r="C34" s="223">
        <v>33000000</v>
      </c>
      <c r="D34" s="222">
        <v>34748814</v>
      </c>
    </row>
    <row r="35" spans="1:4" s="57" customFormat="1" ht="15.75" customHeight="1">
      <c r="A35" s="222">
        <v>46656256</v>
      </c>
      <c r="B35" s="236" t="s">
        <v>271</v>
      </c>
      <c r="C35" s="223">
        <v>47000000</v>
      </c>
      <c r="D35" s="222">
        <v>50749416</v>
      </c>
    </row>
    <row r="36" spans="1:4" s="57" customFormat="1" ht="15.75" customHeight="1">
      <c r="A36" s="222">
        <v>10091058</v>
      </c>
      <c r="B36" s="236" t="s">
        <v>272</v>
      </c>
      <c r="C36" s="223">
        <v>11000000</v>
      </c>
      <c r="D36" s="222">
        <v>8776410</v>
      </c>
    </row>
    <row r="37" spans="1:4" s="57" customFormat="1" ht="15.75" customHeight="1">
      <c r="A37" s="222">
        <v>114899</v>
      </c>
      <c r="B37" s="236" t="s">
        <v>273</v>
      </c>
      <c r="C37" s="223">
        <v>160000</v>
      </c>
      <c r="D37" s="222">
        <v>118860</v>
      </c>
    </row>
    <row r="38" spans="1:4" s="57" customFormat="1" ht="15.75" customHeight="1">
      <c r="A38" s="222">
        <v>127332</v>
      </c>
      <c r="B38" s="236" t="s">
        <v>274</v>
      </c>
      <c r="C38" s="223">
        <v>160000</v>
      </c>
      <c r="D38" s="222">
        <v>140367</v>
      </c>
    </row>
    <row r="39" spans="1:4" s="57" customFormat="1" ht="15.75" customHeight="1">
      <c r="A39" s="222">
        <v>309591</v>
      </c>
      <c r="B39" s="236" t="s">
        <v>275</v>
      </c>
      <c r="C39" s="223">
        <v>460000</v>
      </c>
      <c r="D39" s="229" t="s">
        <v>61</v>
      </c>
    </row>
    <row r="40" spans="1:4" s="57" customFormat="1" ht="15.75" customHeight="1">
      <c r="A40" s="222">
        <v>17748462</v>
      </c>
      <c r="B40" s="236" t="s">
        <v>276</v>
      </c>
      <c r="C40" s="223">
        <v>19000000</v>
      </c>
      <c r="D40" s="222">
        <v>19634428</v>
      </c>
    </row>
    <row r="41" spans="1:4" s="57" customFormat="1" ht="15.75" customHeight="1">
      <c r="A41" s="222">
        <v>44705074</v>
      </c>
      <c r="B41" s="50" t="s">
        <v>277</v>
      </c>
      <c r="C41" s="223">
        <v>20000000</v>
      </c>
      <c r="D41" s="222">
        <v>31747837</v>
      </c>
    </row>
    <row r="42" spans="1:4" s="57" customFormat="1" ht="15.75" customHeight="1">
      <c r="A42" s="224">
        <v>2636930</v>
      </c>
      <c r="B42" s="50" t="s">
        <v>278</v>
      </c>
      <c r="C42" s="223">
        <v>2500000</v>
      </c>
      <c r="D42" s="224">
        <v>4988344</v>
      </c>
    </row>
    <row r="43" spans="1:4" s="57" customFormat="1" ht="16.5" customHeight="1">
      <c r="A43" s="230">
        <f>SUM(A23:A42)</f>
        <v>868021170</v>
      </c>
      <c r="B43" s="238" t="s">
        <v>279</v>
      </c>
      <c r="C43" s="232">
        <f>SUM(C23:C42)</f>
        <v>761000000</v>
      </c>
      <c r="D43" s="230">
        <f>SUM(D23:D42)</f>
        <v>1123741816</v>
      </c>
    </row>
    <row r="44" spans="1:4" s="57" customFormat="1" ht="15.75" customHeight="1">
      <c r="A44" s="239" t="s">
        <v>61</v>
      </c>
      <c r="B44" s="240" t="s">
        <v>280</v>
      </c>
      <c r="C44" s="232">
        <v>38500000</v>
      </c>
      <c r="D44" s="239" t="s">
        <v>61</v>
      </c>
    </row>
    <row r="45" spans="1:4" s="57" customFormat="1" ht="15.75" customHeight="1">
      <c r="A45" s="241">
        <f>SUM(A21+A43)</f>
        <v>1596544133</v>
      </c>
      <c r="B45" s="242" t="s">
        <v>281</v>
      </c>
      <c r="C45" s="243">
        <f>SUM(C21+C43+C44)</f>
        <v>1570000000</v>
      </c>
      <c r="D45" s="241">
        <f>SUM(D21+D43)</f>
        <v>2033666681</v>
      </c>
    </row>
    <row r="46" spans="1:4" s="57" customFormat="1" ht="12" customHeight="1">
      <c r="A46" s="244"/>
      <c r="B46" s="245"/>
      <c r="C46" s="244"/>
      <c r="D46" s="244"/>
    </row>
    <row r="47" spans="1:4" s="57" customFormat="1" ht="12" customHeight="1">
      <c r="A47" s="124" t="s">
        <v>282</v>
      </c>
      <c r="B47" s="125"/>
      <c r="C47" s="125"/>
      <c r="D47" s="125"/>
    </row>
    <row r="48" spans="1:4" s="57" customFormat="1" ht="12" customHeight="1">
      <c r="A48" s="124" t="s">
        <v>283</v>
      </c>
      <c r="B48" s="125"/>
      <c r="C48" s="125"/>
      <c r="D48" s="125"/>
    </row>
    <row r="49" spans="2:2" ht="15.75">
      <c r="B49" s="246" t="s">
        <v>284</v>
      </c>
    </row>
    <row r="50" spans="2:2" s="58" customFormat="1"/>
  </sheetData>
  <mergeCells count="5">
    <mergeCell ref="A2:D2"/>
    <mergeCell ref="C7:C8"/>
    <mergeCell ref="D7:D8"/>
    <mergeCell ref="A47:D47"/>
    <mergeCell ref="A48:D48"/>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55"/>
  <sheetViews>
    <sheetView rightToLeft="1" topLeftCell="A10" workbookViewId="0">
      <selection activeCell="C12" sqref="C12"/>
    </sheetView>
  </sheetViews>
  <sheetFormatPr defaultRowHeight="12.75"/>
  <cols>
    <col min="1" max="1" width="13.7109375" customWidth="1"/>
    <col min="2" max="2" width="4.5703125" customWidth="1"/>
    <col min="3" max="3" width="40.28515625" customWidth="1"/>
    <col min="4" max="4" width="13" customWidth="1"/>
    <col min="5" max="5" width="14.140625" customWidth="1"/>
  </cols>
  <sheetData>
    <row r="1" spans="1:5" ht="26.25" customHeight="1">
      <c r="A1" s="247" t="s">
        <v>285</v>
      </c>
      <c r="B1" s="247"/>
      <c r="C1" s="247"/>
      <c r="D1" s="247"/>
      <c r="E1" s="247"/>
    </row>
    <row r="2" spans="1:5" ht="24.75" customHeight="1">
      <c r="A2" s="248" t="s">
        <v>286</v>
      </c>
      <c r="B2" s="249"/>
      <c r="C2" s="250"/>
      <c r="D2" s="250"/>
      <c r="E2" s="250"/>
    </row>
    <row r="3" spans="1:5" ht="24.75" customHeight="1">
      <c r="A3" s="248" t="s">
        <v>287</v>
      </c>
      <c r="B3" s="249"/>
      <c r="C3" s="250"/>
      <c r="D3" s="250"/>
      <c r="E3" s="250"/>
    </row>
    <row r="4" spans="1:5" ht="21" customHeight="1">
      <c r="A4" s="248" t="s">
        <v>288</v>
      </c>
      <c r="B4" s="249"/>
      <c r="C4" s="250"/>
      <c r="D4" s="250"/>
      <c r="E4" s="250"/>
    </row>
    <row r="5" spans="1:5" ht="20.25" customHeight="1">
      <c r="A5" s="251"/>
      <c r="B5" s="252"/>
      <c r="C5" s="251"/>
      <c r="D5" s="251"/>
      <c r="E5" s="253" t="s">
        <v>94</v>
      </c>
    </row>
    <row r="6" spans="1:5" ht="21.75">
      <c r="A6" s="254" t="s">
        <v>8</v>
      </c>
      <c r="B6" s="255"/>
      <c r="C6" s="256"/>
      <c r="D6" s="257" t="s">
        <v>4</v>
      </c>
      <c r="E6" s="258"/>
    </row>
    <row r="7" spans="1:5" ht="26.25">
      <c r="A7" s="259" t="s">
        <v>5</v>
      </c>
      <c r="B7" s="255"/>
      <c r="C7" s="260" t="s">
        <v>6</v>
      </c>
      <c r="D7" s="100" t="s">
        <v>7</v>
      </c>
      <c r="E7" s="100" t="s">
        <v>8</v>
      </c>
    </row>
    <row r="8" spans="1:5" ht="21.75">
      <c r="A8" s="261">
        <v>2011</v>
      </c>
      <c r="B8" s="262"/>
      <c r="C8" s="263"/>
      <c r="D8" s="103"/>
      <c r="E8" s="103"/>
    </row>
    <row r="9" spans="1:5" ht="23.25">
      <c r="A9" s="264"/>
      <c r="B9" s="265"/>
      <c r="C9" s="266" t="s">
        <v>289</v>
      </c>
      <c r="D9" s="267"/>
      <c r="E9" s="268"/>
    </row>
    <row r="10" spans="1:5" ht="23.25">
      <c r="A10" s="269"/>
      <c r="B10" s="270" t="s">
        <v>11</v>
      </c>
      <c r="C10" s="271" t="s">
        <v>173</v>
      </c>
      <c r="D10" s="272"/>
      <c r="E10" s="272"/>
    </row>
    <row r="11" spans="1:5" ht="23.25">
      <c r="A11" s="273" t="s">
        <v>61</v>
      </c>
      <c r="B11" s="270"/>
      <c r="C11" s="274" t="s">
        <v>100</v>
      </c>
      <c r="D11" s="275">
        <v>200000</v>
      </c>
      <c r="E11" s="273" t="s">
        <v>61</v>
      </c>
    </row>
    <row r="12" spans="1:5" ht="23.25">
      <c r="A12" s="273" t="s">
        <v>61</v>
      </c>
      <c r="B12" s="276"/>
      <c r="C12" s="274" t="s">
        <v>290</v>
      </c>
      <c r="D12" s="273" t="s">
        <v>61</v>
      </c>
      <c r="E12" s="277">
        <v>404698</v>
      </c>
    </row>
    <row r="13" spans="1:5" ht="23.25">
      <c r="A13" s="278">
        <f>SUM(A12:A12)</f>
        <v>0</v>
      </c>
      <c r="B13" s="276"/>
      <c r="C13" s="279" t="s">
        <v>180</v>
      </c>
      <c r="D13" s="280">
        <f>SUM(D11:D12)</f>
        <v>200000</v>
      </c>
      <c r="E13" s="281">
        <f>SUM(E11:E12)</f>
        <v>404698</v>
      </c>
    </row>
    <row r="14" spans="1:5" ht="23.25">
      <c r="A14" s="282"/>
      <c r="B14" s="270" t="s">
        <v>19</v>
      </c>
      <c r="C14" s="271" t="s">
        <v>202</v>
      </c>
      <c r="D14" s="275"/>
      <c r="E14" s="282"/>
    </row>
    <row r="15" spans="1:5" ht="23.25">
      <c r="A15" s="282">
        <v>906572</v>
      </c>
      <c r="B15" s="283"/>
      <c r="C15" s="274" t="s">
        <v>110</v>
      </c>
      <c r="D15" s="284" t="s">
        <v>61</v>
      </c>
      <c r="E15" s="282">
        <v>1012547</v>
      </c>
    </row>
    <row r="16" spans="1:5" ht="23.25">
      <c r="A16" s="278">
        <f>SUM(A15)</f>
        <v>906572</v>
      </c>
      <c r="B16" s="285"/>
      <c r="C16" s="279" t="s">
        <v>203</v>
      </c>
      <c r="D16" s="286" t="s">
        <v>61</v>
      </c>
      <c r="E16" s="278">
        <f>SUM(E15)</f>
        <v>1012547</v>
      </c>
    </row>
    <row r="17" spans="1:5" ht="23.25">
      <c r="A17" s="275"/>
      <c r="B17" s="270" t="s">
        <v>27</v>
      </c>
      <c r="C17" s="271" t="s">
        <v>207</v>
      </c>
      <c r="D17" s="275"/>
      <c r="E17" s="275"/>
    </row>
    <row r="18" spans="1:5" ht="23.25">
      <c r="A18" s="275">
        <v>611476</v>
      </c>
      <c r="B18" s="283"/>
      <c r="C18" s="274" t="s">
        <v>291</v>
      </c>
      <c r="D18" s="275">
        <v>720000</v>
      </c>
      <c r="E18" s="275">
        <v>571286</v>
      </c>
    </row>
    <row r="19" spans="1:5" ht="23.25">
      <c r="A19" s="275">
        <v>16097742</v>
      </c>
      <c r="B19" s="276"/>
      <c r="C19" s="274" t="s">
        <v>292</v>
      </c>
      <c r="D19" s="275">
        <v>22080000</v>
      </c>
      <c r="E19" s="275">
        <v>11062799</v>
      </c>
    </row>
    <row r="20" spans="1:5" ht="23.25">
      <c r="A20" s="278">
        <f>SUM(A17:A19)</f>
        <v>16709218</v>
      </c>
      <c r="B20" s="285"/>
      <c r="C20" s="279" t="s">
        <v>214</v>
      </c>
      <c r="D20" s="278">
        <f>SUM(D18:D19)</f>
        <v>22800000</v>
      </c>
      <c r="E20" s="278">
        <f>SUM(E18:E19)</f>
        <v>11634085</v>
      </c>
    </row>
    <row r="21" spans="1:5" ht="23.25">
      <c r="A21" s="278">
        <f>SUM(A13+A16+A20)</f>
        <v>17615790</v>
      </c>
      <c r="B21" s="285"/>
      <c r="C21" s="279" t="s">
        <v>293</v>
      </c>
      <c r="D21" s="278">
        <f>D20+D13</f>
        <v>23000000</v>
      </c>
      <c r="E21" s="278">
        <f>E20+E16+E13</f>
        <v>13051330</v>
      </c>
    </row>
    <row r="22" spans="1:5" ht="18" hidden="1">
      <c r="A22" s="287"/>
      <c r="B22" s="288"/>
      <c r="D22" s="289"/>
      <c r="E22" s="287"/>
    </row>
    <row r="23" spans="1:5" ht="18" hidden="1">
      <c r="A23" s="287"/>
      <c r="B23" s="288"/>
      <c r="D23" s="289"/>
      <c r="E23" s="287"/>
    </row>
    <row r="24" spans="1:5" ht="18" hidden="1">
      <c r="A24" s="287"/>
      <c r="B24" s="288"/>
      <c r="D24" s="289"/>
      <c r="E24" s="287"/>
    </row>
    <row r="25" spans="1:5" ht="23.25">
      <c r="A25" s="275"/>
      <c r="B25" s="283"/>
      <c r="C25" s="290" t="s">
        <v>294</v>
      </c>
      <c r="D25" s="275"/>
      <c r="E25" s="275"/>
    </row>
    <row r="26" spans="1:5" ht="23.25">
      <c r="A26" s="275"/>
      <c r="B26" s="270" t="s">
        <v>44</v>
      </c>
      <c r="C26" s="290" t="s">
        <v>295</v>
      </c>
      <c r="D26" s="275"/>
      <c r="E26" s="275"/>
    </row>
    <row r="27" spans="1:5" ht="23.25">
      <c r="A27" s="275">
        <v>39273519</v>
      </c>
      <c r="B27" s="276"/>
      <c r="C27" s="274" t="s">
        <v>296</v>
      </c>
      <c r="D27" s="275">
        <v>7000000</v>
      </c>
      <c r="E27" s="275">
        <v>12777681</v>
      </c>
    </row>
    <row r="28" spans="1:5" ht="23.25">
      <c r="A28" s="278">
        <f>SUM(A26:A27)</f>
        <v>39273519</v>
      </c>
      <c r="B28" s="285"/>
      <c r="C28" s="279" t="s">
        <v>297</v>
      </c>
      <c r="D28" s="278">
        <f>SUM(D27)</f>
        <v>7000000</v>
      </c>
      <c r="E28" s="278">
        <f>SUM(E27)</f>
        <v>12777681</v>
      </c>
    </row>
    <row r="29" spans="1:5">
      <c r="A29" s="251"/>
      <c r="B29" s="251"/>
      <c r="C29" s="251"/>
      <c r="D29" s="251"/>
      <c r="E29" s="251"/>
    </row>
    <row r="30" spans="1:5">
      <c r="A30" s="251"/>
      <c r="B30" s="251"/>
      <c r="C30" s="251"/>
      <c r="D30" s="251"/>
      <c r="E30" s="251"/>
    </row>
    <row r="31" spans="1:5">
      <c r="A31" s="251"/>
      <c r="B31" s="251"/>
      <c r="C31" s="251"/>
      <c r="D31" s="251"/>
      <c r="E31" s="251"/>
    </row>
    <row r="32" spans="1:5">
      <c r="A32" s="251"/>
      <c r="B32" s="251"/>
      <c r="C32" s="58" t="s">
        <v>298</v>
      </c>
      <c r="D32" s="251"/>
      <c r="E32" s="251"/>
    </row>
    <row r="33" spans="1:5">
      <c r="A33" s="251"/>
      <c r="B33" s="251"/>
      <c r="C33" s="251"/>
      <c r="D33" s="251"/>
      <c r="E33" s="251"/>
    </row>
    <row r="34" spans="1:5">
      <c r="A34" s="251"/>
      <c r="B34" s="251"/>
      <c r="C34" s="251"/>
      <c r="D34" s="251"/>
      <c r="E34" s="251"/>
    </row>
    <row r="35" spans="1:5">
      <c r="A35" s="251"/>
      <c r="B35" s="251"/>
      <c r="C35" s="251"/>
      <c r="D35" s="251"/>
      <c r="E35" s="251"/>
    </row>
    <row r="36" spans="1:5">
      <c r="A36" s="251"/>
      <c r="B36" s="251"/>
      <c r="C36" s="251"/>
      <c r="D36" s="251"/>
      <c r="E36" s="251"/>
    </row>
    <row r="37" spans="1:5">
      <c r="A37" s="251"/>
      <c r="B37" s="251"/>
      <c r="C37" s="251"/>
      <c r="D37" s="251"/>
      <c r="E37" s="251"/>
    </row>
    <row r="38" spans="1:5">
      <c r="A38" s="251"/>
      <c r="B38" s="251"/>
      <c r="C38" s="251"/>
      <c r="D38" s="251"/>
      <c r="E38" s="251"/>
    </row>
    <row r="39" spans="1:5">
      <c r="A39" s="251"/>
      <c r="B39" s="251"/>
      <c r="C39" s="251"/>
      <c r="D39" s="251"/>
      <c r="E39" s="251"/>
    </row>
    <row r="40" spans="1:5">
      <c r="A40" s="251"/>
      <c r="B40" s="251"/>
      <c r="C40" s="251"/>
      <c r="D40" s="251"/>
      <c r="E40" s="251"/>
    </row>
    <row r="41" spans="1:5">
      <c r="A41" s="251"/>
      <c r="B41" s="251"/>
      <c r="C41" s="251"/>
      <c r="D41" s="251"/>
      <c r="E41" s="251"/>
    </row>
    <row r="42" spans="1:5">
      <c r="A42" s="251"/>
      <c r="B42" s="251"/>
      <c r="C42" s="251"/>
      <c r="D42" s="251"/>
      <c r="E42" s="251"/>
    </row>
    <row r="43" spans="1:5">
      <c r="A43" s="251"/>
      <c r="B43" s="251"/>
      <c r="C43" s="251"/>
      <c r="D43" s="251"/>
      <c r="E43" s="251"/>
    </row>
    <row r="44" spans="1:5">
      <c r="A44" s="251"/>
      <c r="B44" s="251"/>
      <c r="C44" s="251"/>
      <c r="D44" s="251"/>
      <c r="E44" s="251"/>
    </row>
    <row r="45" spans="1:5">
      <c r="A45" s="251"/>
      <c r="B45" s="251"/>
      <c r="C45" s="251"/>
      <c r="D45" s="251"/>
      <c r="E45" s="251"/>
    </row>
    <row r="46" spans="1:5">
      <c r="A46" s="251"/>
      <c r="B46" s="251"/>
      <c r="C46" s="251"/>
      <c r="D46" s="251"/>
      <c r="E46" s="251"/>
    </row>
    <row r="47" spans="1:5">
      <c r="A47" s="251"/>
      <c r="B47" s="251"/>
      <c r="C47" s="251"/>
      <c r="D47" s="251"/>
      <c r="E47" s="251"/>
    </row>
    <row r="48" spans="1:5">
      <c r="A48" s="251"/>
      <c r="B48" s="251"/>
      <c r="C48" s="251"/>
      <c r="D48" s="251"/>
      <c r="E48" s="251"/>
    </row>
    <row r="49" spans="1:5">
      <c r="A49" s="251"/>
      <c r="B49" s="251"/>
      <c r="C49" s="251"/>
      <c r="D49" s="251"/>
      <c r="E49" s="251"/>
    </row>
    <row r="50" spans="1:5">
      <c r="A50" s="251"/>
      <c r="B50" s="251"/>
      <c r="C50" s="251"/>
      <c r="D50" s="251"/>
      <c r="E50" s="251"/>
    </row>
    <row r="51" spans="1:5">
      <c r="A51" s="251"/>
      <c r="B51" s="251"/>
      <c r="C51" s="251"/>
      <c r="D51" s="251"/>
      <c r="E51" s="251"/>
    </row>
    <row r="52" spans="1:5">
      <c r="A52" s="251"/>
      <c r="B52" s="251"/>
      <c r="C52" s="251"/>
      <c r="D52" s="251"/>
      <c r="E52" s="251"/>
    </row>
    <row r="53" spans="1:5">
      <c r="A53" s="251"/>
      <c r="B53" s="251"/>
      <c r="C53" s="251"/>
      <c r="D53" s="251"/>
      <c r="E53" s="251"/>
    </row>
    <row r="54" spans="1:5">
      <c r="A54" s="251"/>
      <c r="B54" s="251"/>
      <c r="C54" s="251"/>
      <c r="D54" s="251"/>
      <c r="E54" s="251"/>
    </row>
    <row r="55" spans="1:5">
      <c r="A55" s="251"/>
      <c r="B55" s="251"/>
      <c r="C55" s="251"/>
      <c r="D55" s="251"/>
      <c r="E55" s="251"/>
    </row>
    <row r="56" spans="1:5">
      <c r="A56" s="251"/>
      <c r="B56" s="251"/>
      <c r="C56" s="251"/>
      <c r="D56" s="251"/>
      <c r="E56" s="251"/>
    </row>
    <row r="57" spans="1:5">
      <c r="A57" s="251"/>
      <c r="B57" s="251"/>
      <c r="C57" s="251"/>
      <c r="D57" s="251"/>
      <c r="E57" s="251"/>
    </row>
    <row r="58" spans="1:5">
      <c r="A58" s="251"/>
      <c r="B58" s="251"/>
      <c r="C58" s="251"/>
      <c r="D58" s="251"/>
      <c r="E58" s="251"/>
    </row>
    <row r="59" spans="1:5">
      <c r="A59" s="251"/>
      <c r="B59" s="251"/>
      <c r="C59" s="251"/>
      <c r="D59" s="251"/>
      <c r="E59" s="251"/>
    </row>
    <row r="60" spans="1:5">
      <c r="A60" s="251"/>
      <c r="B60" s="251"/>
      <c r="C60" s="251"/>
      <c r="D60" s="251"/>
      <c r="E60" s="251"/>
    </row>
    <row r="61" spans="1:5">
      <c r="A61" s="251"/>
      <c r="B61" s="251"/>
      <c r="C61" s="251"/>
      <c r="D61" s="251"/>
      <c r="E61" s="251"/>
    </row>
    <row r="62" spans="1:5">
      <c r="A62" s="251"/>
      <c r="B62" s="251"/>
      <c r="C62" s="251"/>
      <c r="D62" s="251"/>
      <c r="E62" s="251"/>
    </row>
    <row r="63" spans="1:5">
      <c r="A63" s="251"/>
      <c r="B63" s="251"/>
      <c r="C63" s="251"/>
      <c r="D63" s="251"/>
      <c r="E63" s="251"/>
    </row>
    <row r="64" spans="1:5">
      <c r="A64" s="251"/>
      <c r="B64" s="251"/>
      <c r="C64" s="251"/>
      <c r="D64" s="251"/>
      <c r="E64" s="251"/>
    </row>
    <row r="65" spans="1:5">
      <c r="A65" s="251"/>
      <c r="B65" s="251"/>
      <c r="C65" s="251"/>
      <c r="D65" s="251"/>
      <c r="E65" s="251"/>
    </row>
    <row r="66" spans="1:5">
      <c r="A66" s="251"/>
      <c r="B66" s="251"/>
      <c r="C66" s="251"/>
      <c r="D66" s="251"/>
      <c r="E66" s="251"/>
    </row>
    <row r="67" spans="1:5">
      <c r="A67" s="251"/>
      <c r="B67" s="251"/>
      <c r="C67" s="251"/>
      <c r="D67" s="251"/>
      <c r="E67" s="251"/>
    </row>
    <row r="68" spans="1:5">
      <c r="A68" s="251"/>
      <c r="B68" s="251"/>
      <c r="C68" s="251"/>
      <c r="D68" s="251"/>
      <c r="E68" s="251"/>
    </row>
    <row r="69" spans="1:5">
      <c r="A69" s="251"/>
      <c r="B69" s="251"/>
      <c r="C69" s="251"/>
      <c r="D69" s="251"/>
      <c r="E69" s="251"/>
    </row>
    <row r="70" spans="1:5">
      <c r="A70" s="251"/>
      <c r="B70" s="251"/>
      <c r="C70" s="251"/>
      <c r="D70" s="251"/>
      <c r="E70" s="251"/>
    </row>
    <row r="71" spans="1:5">
      <c r="A71" s="251"/>
      <c r="B71" s="251"/>
      <c r="C71" s="251"/>
      <c r="D71" s="251"/>
      <c r="E71" s="251"/>
    </row>
    <row r="72" spans="1:5">
      <c r="A72" s="251"/>
      <c r="B72" s="251"/>
      <c r="C72" s="251"/>
      <c r="D72" s="251"/>
      <c r="E72" s="251"/>
    </row>
    <row r="73" spans="1:5">
      <c r="A73" s="251"/>
      <c r="B73" s="251"/>
      <c r="C73" s="251"/>
      <c r="D73" s="251"/>
      <c r="E73" s="251"/>
    </row>
    <row r="74" spans="1:5">
      <c r="A74" s="251"/>
      <c r="B74" s="251"/>
      <c r="C74" s="251"/>
      <c r="D74" s="251"/>
      <c r="E74" s="251"/>
    </row>
    <row r="75" spans="1:5">
      <c r="A75" s="251"/>
      <c r="B75" s="251"/>
      <c r="C75" s="251"/>
      <c r="D75" s="251"/>
      <c r="E75" s="251"/>
    </row>
    <row r="76" spans="1:5">
      <c r="A76" s="251"/>
      <c r="B76" s="251"/>
      <c r="C76" s="251"/>
      <c r="D76" s="251"/>
      <c r="E76" s="251"/>
    </row>
    <row r="77" spans="1:5">
      <c r="A77" s="251"/>
      <c r="B77" s="251"/>
      <c r="C77" s="251"/>
      <c r="D77" s="251"/>
      <c r="E77" s="251"/>
    </row>
    <row r="78" spans="1:5">
      <c r="A78" s="251"/>
      <c r="B78" s="251"/>
      <c r="C78" s="251"/>
      <c r="D78" s="251"/>
      <c r="E78" s="251"/>
    </row>
    <row r="79" spans="1:5">
      <c r="A79" s="251"/>
      <c r="B79" s="251"/>
      <c r="C79" s="251"/>
      <c r="D79" s="251"/>
      <c r="E79" s="251"/>
    </row>
    <row r="80" spans="1:5">
      <c r="A80" s="251"/>
      <c r="B80" s="251"/>
      <c r="C80" s="251"/>
      <c r="D80" s="251"/>
      <c r="E80" s="251"/>
    </row>
    <row r="81" spans="1:5">
      <c r="A81" s="251"/>
      <c r="B81" s="251"/>
      <c r="C81" s="251"/>
      <c r="D81" s="251"/>
      <c r="E81" s="251"/>
    </row>
    <row r="82" spans="1:5">
      <c r="A82" s="251"/>
      <c r="B82" s="251"/>
      <c r="C82" s="251"/>
      <c r="D82" s="251"/>
      <c r="E82" s="251"/>
    </row>
    <row r="83" spans="1:5">
      <c r="A83" s="251"/>
      <c r="B83" s="251"/>
      <c r="C83" s="251"/>
      <c r="D83" s="251"/>
      <c r="E83" s="251"/>
    </row>
    <row r="84" spans="1:5">
      <c r="A84" s="251"/>
      <c r="B84" s="251"/>
      <c r="C84" s="251"/>
      <c r="D84" s="251"/>
      <c r="E84" s="251"/>
    </row>
    <row r="85" spans="1:5">
      <c r="A85" s="251"/>
      <c r="B85" s="251"/>
      <c r="C85" s="251"/>
      <c r="D85" s="251"/>
      <c r="E85" s="251"/>
    </row>
    <row r="86" spans="1:5">
      <c r="A86" s="251"/>
      <c r="B86" s="251"/>
      <c r="C86" s="251"/>
      <c r="D86" s="251"/>
      <c r="E86" s="251"/>
    </row>
    <row r="87" spans="1:5">
      <c r="A87" s="251"/>
      <c r="B87" s="251"/>
      <c r="C87" s="251"/>
      <c r="D87" s="251"/>
      <c r="E87" s="251"/>
    </row>
    <row r="88" spans="1:5">
      <c r="A88" s="251"/>
      <c r="B88" s="251"/>
      <c r="C88" s="251"/>
      <c r="D88" s="251"/>
      <c r="E88" s="251"/>
    </row>
    <row r="89" spans="1:5">
      <c r="A89" s="251"/>
      <c r="B89" s="251"/>
      <c r="C89" s="251"/>
      <c r="D89" s="251"/>
      <c r="E89" s="251"/>
    </row>
    <row r="90" spans="1:5">
      <c r="A90" s="251"/>
      <c r="B90" s="251"/>
      <c r="C90" s="251"/>
      <c r="D90" s="251"/>
      <c r="E90" s="251"/>
    </row>
    <row r="91" spans="1:5">
      <c r="A91" s="251"/>
      <c r="B91" s="251"/>
      <c r="C91" s="251"/>
      <c r="D91" s="251"/>
      <c r="E91" s="251"/>
    </row>
    <row r="92" spans="1:5">
      <c r="A92" s="251"/>
      <c r="B92" s="251"/>
      <c r="C92" s="251"/>
      <c r="D92" s="251"/>
      <c r="E92" s="251"/>
    </row>
    <row r="93" spans="1:5">
      <c r="A93" s="251"/>
      <c r="B93" s="251"/>
      <c r="C93" s="251"/>
      <c r="D93" s="251"/>
      <c r="E93" s="251"/>
    </row>
    <row r="94" spans="1:5">
      <c r="A94" s="251"/>
      <c r="B94" s="251"/>
      <c r="C94" s="251"/>
      <c r="D94" s="251"/>
      <c r="E94" s="251"/>
    </row>
    <row r="95" spans="1:5">
      <c r="A95" s="251"/>
      <c r="B95" s="251"/>
      <c r="C95" s="251"/>
      <c r="D95" s="251"/>
      <c r="E95" s="251"/>
    </row>
    <row r="96" spans="1:5">
      <c r="A96" s="251"/>
      <c r="B96" s="251"/>
      <c r="C96" s="251"/>
      <c r="D96" s="251"/>
      <c r="E96" s="251"/>
    </row>
    <row r="97" spans="1:5">
      <c r="A97" s="251"/>
      <c r="B97" s="251"/>
      <c r="C97" s="251"/>
      <c r="D97" s="251"/>
      <c r="E97" s="251"/>
    </row>
    <row r="98" spans="1:5">
      <c r="A98" s="251"/>
      <c r="B98" s="251"/>
      <c r="C98" s="251"/>
      <c r="D98" s="251"/>
      <c r="E98" s="251"/>
    </row>
    <row r="99" spans="1:5">
      <c r="A99" s="251"/>
      <c r="B99" s="251"/>
      <c r="C99" s="251"/>
      <c r="D99" s="251"/>
      <c r="E99" s="251"/>
    </row>
    <row r="100" spans="1:5">
      <c r="A100" s="251"/>
      <c r="B100" s="251"/>
      <c r="C100" s="251"/>
      <c r="D100" s="251"/>
      <c r="E100" s="251"/>
    </row>
    <row r="101" spans="1:5">
      <c r="A101" s="251"/>
      <c r="B101" s="251"/>
      <c r="C101" s="251"/>
      <c r="D101" s="251"/>
      <c r="E101" s="251"/>
    </row>
    <row r="102" spans="1:5">
      <c r="A102" s="251"/>
      <c r="B102" s="251"/>
      <c r="C102" s="251"/>
      <c r="D102" s="251"/>
      <c r="E102" s="251"/>
    </row>
    <row r="103" spans="1:5">
      <c r="A103" s="251"/>
      <c r="B103" s="251"/>
      <c r="C103" s="251"/>
      <c r="D103" s="251"/>
      <c r="E103" s="251"/>
    </row>
    <row r="104" spans="1:5">
      <c r="A104" s="251"/>
      <c r="B104" s="251"/>
      <c r="C104" s="251"/>
      <c r="D104" s="251"/>
      <c r="E104" s="251"/>
    </row>
    <row r="105" spans="1:5">
      <c r="A105" s="251"/>
      <c r="B105" s="251"/>
      <c r="C105" s="251"/>
      <c r="D105" s="251"/>
      <c r="E105" s="251"/>
    </row>
    <row r="106" spans="1:5">
      <c r="A106" s="251"/>
      <c r="B106" s="251"/>
      <c r="C106" s="251"/>
      <c r="D106" s="251"/>
      <c r="E106" s="251"/>
    </row>
    <row r="107" spans="1:5">
      <c r="A107" s="251"/>
      <c r="B107" s="251"/>
      <c r="C107" s="251"/>
      <c r="D107" s="251"/>
      <c r="E107" s="251"/>
    </row>
    <row r="108" spans="1:5">
      <c r="A108" s="251"/>
      <c r="B108" s="251"/>
      <c r="C108" s="251"/>
      <c r="D108" s="251"/>
      <c r="E108" s="251"/>
    </row>
    <row r="109" spans="1:5">
      <c r="A109" s="251"/>
      <c r="B109" s="251"/>
      <c r="C109" s="251"/>
      <c r="D109" s="251"/>
      <c r="E109" s="251"/>
    </row>
    <row r="110" spans="1:5">
      <c r="A110" s="251"/>
      <c r="B110" s="251"/>
      <c r="C110" s="251"/>
      <c r="D110" s="251"/>
      <c r="E110" s="251"/>
    </row>
    <row r="111" spans="1:5">
      <c r="A111" s="251"/>
      <c r="B111" s="251"/>
      <c r="C111" s="251"/>
      <c r="D111" s="251"/>
      <c r="E111" s="251"/>
    </row>
    <row r="112" spans="1:5">
      <c r="A112" s="251"/>
      <c r="B112" s="251"/>
      <c r="C112" s="251"/>
      <c r="D112" s="251"/>
      <c r="E112" s="251"/>
    </row>
    <row r="113" spans="1:5">
      <c r="A113" s="251"/>
      <c r="B113" s="251"/>
      <c r="C113" s="251"/>
      <c r="D113" s="251"/>
      <c r="E113" s="251"/>
    </row>
    <row r="114" spans="1:5">
      <c r="A114" s="251"/>
      <c r="B114" s="251"/>
      <c r="C114" s="251"/>
      <c r="D114" s="251"/>
      <c r="E114" s="251"/>
    </row>
    <row r="115" spans="1:5">
      <c r="A115" s="251"/>
      <c r="B115" s="251"/>
      <c r="C115" s="251"/>
      <c r="D115" s="251"/>
      <c r="E115" s="251"/>
    </row>
    <row r="116" spans="1:5">
      <c r="A116" s="251"/>
      <c r="B116" s="251"/>
      <c r="C116" s="251"/>
      <c r="D116" s="251"/>
      <c r="E116" s="251"/>
    </row>
    <row r="117" spans="1:5">
      <c r="A117" s="251"/>
      <c r="B117" s="251"/>
      <c r="C117" s="251"/>
      <c r="D117" s="251"/>
      <c r="E117" s="251"/>
    </row>
    <row r="118" spans="1:5">
      <c r="A118" s="251"/>
      <c r="B118" s="251"/>
      <c r="C118" s="251"/>
      <c r="D118" s="251"/>
      <c r="E118" s="251"/>
    </row>
    <row r="119" spans="1:5">
      <c r="A119" s="251"/>
      <c r="B119" s="251"/>
      <c r="C119" s="251"/>
      <c r="D119" s="251"/>
      <c r="E119" s="251"/>
    </row>
    <row r="120" spans="1:5">
      <c r="A120" s="251"/>
      <c r="B120" s="251"/>
      <c r="C120" s="251"/>
      <c r="D120" s="251"/>
      <c r="E120" s="251"/>
    </row>
    <row r="121" spans="1:5">
      <c r="A121" s="251"/>
      <c r="B121" s="251"/>
      <c r="C121" s="251"/>
      <c r="D121" s="251"/>
      <c r="E121" s="251"/>
    </row>
    <row r="122" spans="1:5">
      <c r="A122" s="251"/>
      <c r="B122" s="251"/>
      <c r="C122" s="251"/>
      <c r="D122" s="251"/>
      <c r="E122" s="251"/>
    </row>
    <row r="123" spans="1:5">
      <c r="A123" s="251"/>
      <c r="B123" s="251"/>
      <c r="C123" s="251"/>
      <c r="D123" s="251"/>
      <c r="E123" s="251"/>
    </row>
    <row r="124" spans="1:5">
      <c r="A124" s="251"/>
      <c r="B124" s="251"/>
      <c r="C124" s="251"/>
      <c r="D124" s="251"/>
      <c r="E124" s="251"/>
    </row>
    <row r="125" spans="1:5">
      <c r="A125" s="251"/>
      <c r="B125" s="251"/>
      <c r="C125" s="251"/>
      <c r="D125" s="251"/>
      <c r="E125" s="251"/>
    </row>
    <row r="126" spans="1:5">
      <c r="A126" s="251"/>
      <c r="B126" s="251"/>
      <c r="C126" s="251"/>
      <c r="D126" s="251"/>
      <c r="E126" s="251"/>
    </row>
    <row r="127" spans="1:5">
      <c r="A127" s="251"/>
      <c r="B127" s="251"/>
      <c r="C127" s="251"/>
      <c r="D127" s="251"/>
      <c r="E127" s="251"/>
    </row>
    <row r="128" spans="1:5">
      <c r="A128" s="251"/>
      <c r="B128" s="251"/>
      <c r="C128" s="251"/>
      <c r="D128" s="251"/>
      <c r="E128" s="251"/>
    </row>
    <row r="129" spans="1:5">
      <c r="A129" s="251"/>
      <c r="B129" s="251"/>
      <c r="C129" s="251"/>
      <c r="D129" s="251"/>
      <c r="E129" s="251"/>
    </row>
    <row r="130" spans="1:5">
      <c r="A130" s="251"/>
      <c r="B130" s="251"/>
      <c r="C130" s="251"/>
      <c r="D130" s="251"/>
      <c r="E130" s="251"/>
    </row>
    <row r="131" spans="1:5">
      <c r="A131" s="251"/>
      <c r="B131" s="251"/>
      <c r="C131" s="251"/>
      <c r="D131" s="251"/>
      <c r="E131" s="251"/>
    </row>
    <row r="132" spans="1:5">
      <c r="A132" s="251"/>
      <c r="B132" s="251"/>
      <c r="C132" s="251"/>
      <c r="D132" s="251"/>
      <c r="E132" s="251"/>
    </row>
    <row r="133" spans="1:5">
      <c r="A133" s="251"/>
      <c r="B133" s="251"/>
      <c r="C133" s="251"/>
      <c r="D133" s="251"/>
      <c r="E133" s="251"/>
    </row>
    <row r="134" spans="1:5">
      <c r="A134" s="251"/>
      <c r="B134" s="251"/>
      <c r="C134" s="251"/>
      <c r="D134" s="251"/>
      <c r="E134" s="251"/>
    </row>
    <row r="135" spans="1:5">
      <c r="A135" s="251"/>
      <c r="B135" s="251"/>
      <c r="C135" s="251"/>
      <c r="D135" s="251"/>
      <c r="E135" s="251"/>
    </row>
    <row r="136" spans="1:5">
      <c r="A136" s="251"/>
      <c r="B136" s="251"/>
      <c r="C136" s="251"/>
      <c r="D136" s="251"/>
      <c r="E136" s="251"/>
    </row>
    <row r="137" spans="1:5">
      <c r="A137" s="251"/>
      <c r="B137" s="251"/>
      <c r="C137" s="251"/>
      <c r="D137" s="251"/>
      <c r="E137" s="251"/>
    </row>
    <row r="138" spans="1:5">
      <c r="A138" s="251"/>
      <c r="B138" s="251"/>
      <c r="C138" s="251"/>
      <c r="D138" s="251"/>
      <c r="E138" s="251"/>
    </row>
    <row r="139" spans="1:5">
      <c r="A139" s="251"/>
      <c r="B139" s="251"/>
      <c r="C139" s="251"/>
      <c r="D139" s="251"/>
      <c r="E139" s="251"/>
    </row>
    <row r="140" spans="1:5">
      <c r="A140" s="251"/>
      <c r="B140" s="251"/>
      <c r="C140" s="251"/>
      <c r="D140" s="251"/>
      <c r="E140" s="251"/>
    </row>
    <row r="141" spans="1:5">
      <c r="A141" s="251"/>
      <c r="B141" s="251"/>
      <c r="C141" s="251"/>
      <c r="D141" s="251"/>
      <c r="E141" s="251"/>
    </row>
    <row r="142" spans="1:5">
      <c r="A142" s="251"/>
      <c r="B142" s="251"/>
      <c r="C142" s="251"/>
      <c r="D142" s="251"/>
      <c r="E142" s="251"/>
    </row>
    <row r="143" spans="1:5">
      <c r="A143" s="251"/>
      <c r="B143" s="251"/>
      <c r="C143" s="251"/>
      <c r="D143" s="251"/>
      <c r="E143" s="251"/>
    </row>
    <row r="144" spans="1:5">
      <c r="A144" s="251"/>
      <c r="B144" s="251"/>
      <c r="C144" s="251"/>
      <c r="D144" s="251"/>
      <c r="E144" s="251"/>
    </row>
    <row r="145" spans="1:5">
      <c r="A145" s="251"/>
      <c r="B145" s="251"/>
      <c r="C145" s="251"/>
      <c r="D145" s="251"/>
      <c r="E145" s="251"/>
    </row>
    <row r="146" spans="1:5">
      <c r="A146" s="251"/>
      <c r="B146" s="251"/>
      <c r="C146" s="251"/>
      <c r="D146" s="251"/>
      <c r="E146" s="251"/>
    </row>
    <row r="147" spans="1:5">
      <c r="A147" s="251"/>
      <c r="B147" s="251"/>
      <c r="C147" s="251"/>
      <c r="D147" s="251"/>
      <c r="E147" s="251"/>
    </row>
    <row r="148" spans="1:5">
      <c r="A148" s="251"/>
      <c r="B148" s="251"/>
      <c r="C148" s="251"/>
      <c r="D148" s="251"/>
      <c r="E148" s="251"/>
    </row>
    <row r="149" spans="1:5">
      <c r="A149" s="251"/>
      <c r="B149" s="251"/>
      <c r="C149" s="251"/>
      <c r="D149" s="251"/>
      <c r="E149" s="251"/>
    </row>
    <row r="150" spans="1:5">
      <c r="A150" s="251"/>
      <c r="B150" s="251"/>
      <c r="C150" s="251"/>
      <c r="D150" s="251"/>
      <c r="E150" s="251"/>
    </row>
    <row r="151" spans="1:5">
      <c r="A151" s="251"/>
      <c r="B151" s="251"/>
      <c r="C151" s="251"/>
      <c r="D151" s="251"/>
      <c r="E151" s="251"/>
    </row>
    <row r="152" spans="1:5">
      <c r="A152" s="251"/>
      <c r="B152" s="251"/>
      <c r="C152" s="251"/>
      <c r="D152" s="251"/>
      <c r="E152" s="251"/>
    </row>
    <row r="153" spans="1:5">
      <c r="A153" s="251"/>
      <c r="B153" s="251"/>
      <c r="C153" s="251"/>
      <c r="D153" s="251"/>
      <c r="E153" s="251"/>
    </row>
    <row r="154" spans="1:5">
      <c r="A154" s="251"/>
      <c r="B154" s="251"/>
      <c r="C154" s="251"/>
      <c r="D154" s="251"/>
      <c r="E154" s="251"/>
    </row>
    <row r="155" spans="1:5">
      <c r="A155" s="251"/>
      <c r="B155" s="251"/>
      <c r="C155" s="251"/>
      <c r="D155" s="251"/>
      <c r="E155" s="251"/>
    </row>
  </sheetData>
  <mergeCells count="3">
    <mergeCell ref="A1:E1"/>
    <mergeCell ref="D7:D8"/>
    <mergeCell ref="E7:E8"/>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40"/>
  <sheetViews>
    <sheetView rightToLeft="1" topLeftCell="A7" workbookViewId="0">
      <selection activeCell="B23" sqref="B23"/>
    </sheetView>
  </sheetViews>
  <sheetFormatPr defaultRowHeight="12.75"/>
  <cols>
    <col min="1" max="1" width="14.28515625" style="315" customWidth="1"/>
    <col min="2" max="2" width="38.42578125" customWidth="1"/>
    <col min="3" max="3" width="13.85546875" customWidth="1"/>
    <col min="4" max="4" width="13.5703125" customWidth="1"/>
  </cols>
  <sheetData>
    <row r="2" spans="1:4" ht="23.25">
      <c r="A2" s="247" t="s">
        <v>299</v>
      </c>
      <c r="B2" s="247"/>
      <c r="C2" s="247"/>
      <c r="D2" s="247"/>
    </row>
    <row r="3" spans="1:4" ht="28.5" customHeight="1">
      <c r="A3" s="291" t="s">
        <v>300</v>
      </c>
      <c r="B3" s="291"/>
      <c r="C3" s="291"/>
      <c r="D3" s="291"/>
    </row>
    <row r="4" spans="1:4" ht="21" customHeight="1">
      <c r="A4" s="291" t="s">
        <v>301</v>
      </c>
      <c r="B4" s="291"/>
      <c r="C4" s="291"/>
      <c r="D4" s="291"/>
    </row>
    <row r="5" spans="1:4" ht="21.75">
      <c r="A5" s="58"/>
      <c r="B5" s="251"/>
      <c r="C5" s="251"/>
      <c r="D5" s="292" t="s">
        <v>94</v>
      </c>
    </row>
    <row r="6" spans="1:4" s="57" customFormat="1" ht="18.75" customHeight="1">
      <c r="A6" s="95" t="s">
        <v>172</v>
      </c>
      <c r="B6" s="211"/>
      <c r="C6" s="97" t="s">
        <v>4</v>
      </c>
      <c r="D6" s="213"/>
    </row>
    <row r="7" spans="1:4" s="57" customFormat="1" ht="18.75" customHeight="1">
      <c r="A7" s="98" t="s">
        <v>5</v>
      </c>
      <c r="B7" s="99" t="s">
        <v>6</v>
      </c>
      <c r="C7" s="100" t="s">
        <v>7</v>
      </c>
      <c r="D7" s="100" t="s">
        <v>8</v>
      </c>
    </row>
    <row r="8" spans="1:4" s="57" customFormat="1" ht="18.75" customHeight="1">
      <c r="A8" s="101">
        <v>2011</v>
      </c>
      <c r="B8" s="217"/>
      <c r="C8" s="103"/>
      <c r="D8" s="103"/>
    </row>
    <row r="9" spans="1:4" ht="23.25">
      <c r="A9" s="293"/>
      <c r="B9" s="220" t="s">
        <v>289</v>
      </c>
      <c r="C9" s="294"/>
      <c r="D9" s="293"/>
    </row>
    <row r="10" spans="1:4" ht="20.25" customHeight="1">
      <c r="A10" s="277">
        <v>1344765</v>
      </c>
      <c r="B10" s="295" t="s">
        <v>302</v>
      </c>
      <c r="C10" s="296">
        <v>1300000</v>
      </c>
      <c r="D10" s="277">
        <v>1007126</v>
      </c>
    </row>
    <row r="11" spans="1:4" ht="20.25" customHeight="1">
      <c r="A11" s="277">
        <v>15364453</v>
      </c>
      <c r="B11" s="297" t="s">
        <v>303</v>
      </c>
      <c r="C11" s="296">
        <v>21700000</v>
      </c>
      <c r="D11" s="277">
        <v>11031657</v>
      </c>
    </row>
    <row r="12" spans="1:4" ht="20.25" customHeight="1">
      <c r="A12" s="277">
        <v>906572</v>
      </c>
      <c r="B12" s="297" t="s">
        <v>304</v>
      </c>
      <c r="C12" s="298" t="s">
        <v>61</v>
      </c>
      <c r="D12" s="277">
        <v>1012547</v>
      </c>
    </row>
    <row r="13" spans="1:4" ht="23.25">
      <c r="A13" s="278">
        <f>SUM(A10:A12)</f>
        <v>17615790</v>
      </c>
      <c r="B13" s="299" t="s">
        <v>293</v>
      </c>
      <c r="C13" s="300">
        <f>SUM(C10:C12)</f>
        <v>23000000</v>
      </c>
      <c r="D13" s="300">
        <f>SUM(D10:D12)</f>
        <v>13051330</v>
      </c>
    </row>
    <row r="14" spans="1:4" ht="23.25">
      <c r="A14" s="273"/>
      <c r="B14" s="301" t="s">
        <v>294</v>
      </c>
      <c r="C14" s="302"/>
      <c r="D14" s="273"/>
    </row>
    <row r="15" spans="1:4" ht="23.25">
      <c r="A15" s="273"/>
      <c r="B15" s="301" t="s">
        <v>305</v>
      </c>
      <c r="C15" s="302"/>
      <c r="D15" s="273"/>
    </row>
    <row r="16" spans="1:4" ht="20.25" customHeight="1">
      <c r="A16" s="277">
        <v>7523519</v>
      </c>
      <c r="B16" s="303" t="s">
        <v>306</v>
      </c>
      <c r="C16" s="296">
        <v>7000000</v>
      </c>
      <c r="D16" s="277">
        <v>8856160</v>
      </c>
    </row>
    <row r="17" spans="1:4" ht="23.25">
      <c r="A17" s="304">
        <f>SUM(A16:A16)</f>
        <v>7523519</v>
      </c>
      <c r="B17" s="305" t="s">
        <v>307</v>
      </c>
      <c r="C17" s="306">
        <f>SUM(C16:C16)</f>
        <v>7000000</v>
      </c>
      <c r="D17" s="304">
        <f>SUM(D16:D16)</f>
        <v>8856160</v>
      </c>
    </row>
    <row r="18" spans="1:4" ht="23.25">
      <c r="A18" s="307"/>
      <c r="B18" s="220" t="s">
        <v>308</v>
      </c>
      <c r="C18" s="308"/>
      <c r="D18" s="307"/>
    </row>
    <row r="19" spans="1:4" ht="23.25">
      <c r="A19" s="277">
        <v>31750000</v>
      </c>
      <c r="B19" s="303" t="s">
        <v>309</v>
      </c>
      <c r="C19" s="298" t="s">
        <v>61</v>
      </c>
      <c r="D19" s="309">
        <v>3921521</v>
      </c>
    </row>
    <row r="20" spans="1:4" ht="23.25">
      <c r="A20" s="281">
        <f>SUM(A19:A19)</f>
        <v>31750000</v>
      </c>
      <c r="B20" s="299" t="s">
        <v>310</v>
      </c>
      <c r="C20" s="298" t="s">
        <v>61</v>
      </c>
      <c r="D20" s="281">
        <f>SUM(D19:D19)</f>
        <v>3921521</v>
      </c>
    </row>
    <row r="21" spans="1:4" ht="23.25">
      <c r="A21" s="281">
        <f>SUM(A17+A20)</f>
        <v>39273519</v>
      </c>
      <c r="B21" s="299" t="s">
        <v>297</v>
      </c>
      <c r="C21" s="281">
        <v>7000000</v>
      </c>
      <c r="D21" s="281">
        <f>SUM(D17+D20)</f>
        <v>12777681</v>
      </c>
    </row>
    <row r="22" spans="1:4" ht="23.25">
      <c r="A22" s="310"/>
      <c r="B22" s="311"/>
      <c r="C22" s="312"/>
      <c r="D22" s="312"/>
    </row>
    <row r="28" spans="1:4">
      <c r="A28" s="313" t="s">
        <v>311</v>
      </c>
      <c r="B28" s="314"/>
      <c r="C28" s="314"/>
      <c r="D28" s="314"/>
    </row>
    <row r="40" spans="2:2" customFormat="1">
      <c r="B40" s="58"/>
    </row>
  </sheetData>
  <mergeCells count="6">
    <mergeCell ref="A2:D2"/>
    <mergeCell ref="A3:D3"/>
    <mergeCell ref="A4:D4"/>
    <mergeCell ref="C7:C8"/>
    <mergeCell ref="D7:D8"/>
    <mergeCell ref="A28:D28"/>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87"/>
  <sheetViews>
    <sheetView rightToLeft="1" topLeftCell="A79" workbookViewId="0">
      <selection activeCell="E66" sqref="E66"/>
    </sheetView>
  </sheetViews>
  <sheetFormatPr defaultRowHeight="12.75"/>
  <cols>
    <col min="1" max="1" width="14.7109375" customWidth="1"/>
    <col min="2" max="2" width="43.85546875" customWidth="1"/>
    <col min="3" max="4" width="14.7109375" customWidth="1"/>
    <col min="5" max="5" width="13.5703125" bestFit="1" customWidth="1"/>
    <col min="6" max="6" width="14.7109375" bestFit="1" customWidth="1"/>
    <col min="7" max="7" width="9.7109375" bestFit="1" customWidth="1"/>
    <col min="8" max="8" width="10.85546875" bestFit="1" customWidth="1"/>
  </cols>
  <sheetData>
    <row r="2" spans="1:4" s="57" customFormat="1" ht="23.25">
      <c r="A2" s="1" t="s">
        <v>312</v>
      </c>
      <c r="B2" s="1"/>
      <c r="C2" s="1"/>
      <c r="D2" s="1"/>
    </row>
    <row r="3" spans="1:4" s="57" customFormat="1" ht="26.25">
      <c r="A3" s="91" t="s">
        <v>313</v>
      </c>
      <c r="B3" s="3"/>
      <c r="C3" s="3"/>
      <c r="D3" s="3"/>
    </row>
    <row r="4" spans="1:4" s="57" customFormat="1" ht="26.25">
      <c r="A4" s="91" t="s">
        <v>287</v>
      </c>
      <c r="B4" s="3"/>
      <c r="C4" s="3"/>
      <c r="D4" s="3"/>
    </row>
    <row r="5" spans="1:4" s="57" customFormat="1" ht="21.75">
      <c r="A5" s="316"/>
      <c r="B5" s="93"/>
      <c r="C5" s="93"/>
      <c r="D5" s="6" t="s">
        <v>94</v>
      </c>
    </row>
    <row r="6" spans="1:4" s="57" customFormat="1" ht="21.75">
      <c r="A6" s="95" t="s">
        <v>8</v>
      </c>
      <c r="B6" s="96"/>
      <c r="C6" s="317" t="s">
        <v>4</v>
      </c>
      <c r="D6" s="65"/>
    </row>
    <row r="7" spans="1:4" s="57" customFormat="1" ht="26.25">
      <c r="A7" s="98" t="s">
        <v>5</v>
      </c>
      <c r="B7" s="99" t="s">
        <v>6</v>
      </c>
      <c r="C7" s="100" t="s">
        <v>7</v>
      </c>
      <c r="D7" s="100" t="s">
        <v>8</v>
      </c>
    </row>
    <row r="8" spans="1:4" s="57" customFormat="1" ht="21.75">
      <c r="A8" s="101">
        <v>2011</v>
      </c>
      <c r="B8" s="318"/>
      <c r="C8" s="103"/>
      <c r="D8" s="103"/>
    </row>
    <row r="9" spans="1:4" s="57" customFormat="1" ht="23.25">
      <c r="A9" s="104">
        <v>175508360</v>
      </c>
      <c r="B9" s="319" t="s">
        <v>95</v>
      </c>
      <c r="C9" s="106">
        <v>127691000</v>
      </c>
      <c r="D9" s="104">
        <v>196721620.391</v>
      </c>
    </row>
    <row r="10" spans="1:4" s="57" customFormat="1" ht="23.25">
      <c r="A10" s="111">
        <v>231416514</v>
      </c>
      <c r="B10" s="50" t="s">
        <v>314</v>
      </c>
      <c r="C10" s="111">
        <v>218569000</v>
      </c>
      <c r="D10" s="111">
        <v>277953347.91000003</v>
      </c>
    </row>
    <row r="11" spans="1:4" s="57" customFormat="1" ht="23.25">
      <c r="A11" s="111">
        <v>2418438</v>
      </c>
      <c r="B11" s="112" t="s">
        <v>97</v>
      </c>
      <c r="C11" s="114">
        <v>2473000</v>
      </c>
      <c r="D11" s="111">
        <v>3361547.284</v>
      </c>
    </row>
    <row r="12" spans="1:4" s="57" customFormat="1" ht="23.25">
      <c r="A12" s="111">
        <v>11194</v>
      </c>
      <c r="B12" s="112" t="s">
        <v>98</v>
      </c>
      <c r="C12" s="143" t="s">
        <v>61</v>
      </c>
      <c r="D12" s="143" t="s">
        <v>61</v>
      </c>
    </row>
    <row r="13" spans="1:4" s="57" customFormat="1" ht="23.25">
      <c r="A13" s="111">
        <v>1363624</v>
      </c>
      <c r="B13" s="112" t="s">
        <v>315</v>
      </c>
      <c r="C13" s="114">
        <v>1550000</v>
      </c>
      <c r="D13" s="111">
        <v>2121225.7059999998</v>
      </c>
    </row>
    <row r="14" spans="1:4" s="57" customFormat="1" ht="23.25">
      <c r="A14" s="111">
        <v>2396590</v>
      </c>
      <c r="B14" s="112" t="s">
        <v>316</v>
      </c>
      <c r="C14" s="114">
        <v>3004000</v>
      </c>
      <c r="D14" s="111">
        <v>3525752.4070000001</v>
      </c>
    </row>
    <row r="15" spans="1:4" s="57" customFormat="1" ht="23.25">
      <c r="A15" s="111">
        <v>14614660</v>
      </c>
      <c r="B15" s="112" t="s">
        <v>100</v>
      </c>
      <c r="C15" s="114">
        <v>13247000</v>
      </c>
      <c r="D15" s="111">
        <v>10926979.039000001</v>
      </c>
    </row>
    <row r="16" spans="1:4" s="57" customFormat="1" ht="23.25">
      <c r="A16" s="111">
        <v>49492914</v>
      </c>
      <c r="B16" s="112" t="s">
        <v>101</v>
      </c>
      <c r="C16" s="114">
        <v>48751000</v>
      </c>
      <c r="D16" s="111">
        <v>55927209.927000001</v>
      </c>
    </row>
    <row r="17" spans="1:4" s="57" customFormat="1" ht="23.25">
      <c r="A17" s="111">
        <v>27583526</v>
      </c>
      <c r="B17" s="112" t="s">
        <v>102</v>
      </c>
      <c r="C17" s="114">
        <v>27244000</v>
      </c>
      <c r="D17" s="111">
        <v>31478501.625</v>
      </c>
    </row>
    <row r="18" spans="1:4" s="57" customFormat="1" ht="23.25">
      <c r="A18" s="111">
        <v>29714735</v>
      </c>
      <c r="B18" s="112" t="s">
        <v>103</v>
      </c>
      <c r="C18" s="114">
        <v>7332000</v>
      </c>
      <c r="D18" s="111">
        <v>8618144.0490000006</v>
      </c>
    </row>
    <row r="19" spans="1:4" s="57" customFormat="1" ht="23.25">
      <c r="A19" s="111">
        <v>12162277</v>
      </c>
      <c r="B19" s="112" t="s">
        <v>104</v>
      </c>
      <c r="C19" s="114">
        <v>13010000</v>
      </c>
      <c r="D19" s="111">
        <v>14999269.614</v>
      </c>
    </row>
    <row r="20" spans="1:4" s="57" customFormat="1" ht="23.25">
      <c r="A20" s="111">
        <v>3244297</v>
      </c>
      <c r="B20" s="112" t="s">
        <v>105</v>
      </c>
      <c r="C20" s="114">
        <v>3711000</v>
      </c>
      <c r="D20" s="111">
        <v>3873949.1269999999</v>
      </c>
    </row>
    <row r="21" spans="1:4" s="57" customFormat="1" ht="23.25">
      <c r="A21" s="111"/>
      <c r="B21" s="112" t="s">
        <v>106</v>
      </c>
      <c r="C21" s="114"/>
      <c r="D21" s="111"/>
    </row>
    <row r="22" spans="1:4" s="57" customFormat="1" ht="23.25">
      <c r="A22" s="111">
        <v>25937157</v>
      </c>
      <c r="B22" s="112" t="s">
        <v>317</v>
      </c>
      <c r="C22" s="114">
        <v>27502000</v>
      </c>
      <c r="D22" s="111">
        <v>29943594.072999999</v>
      </c>
    </row>
    <row r="23" spans="1:4" s="57" customFormat="1" ht="23.25">
      <c r="A23" s="111">
        <v>9404261</v>
      </c>
      <c r="B23" s="112" t="s">
        <v>318</v>
      </c>
      <c r="C23" s="114">
        <v>10013000</v>
      </c>
      <c r="D23" s="111">
        <v>11324112.709000001</v>
      </c>
    </row>
    <row r="24" spans="1:4" s="57" customFormat="1" ht="23.25">
      <c r="A24" s="111">
        <v>37780510</v>
      </c>
      <c r="B24" s="112" t="s">
        <v>109</v>
      </c>
      <c r="C24" s="114">
        <v>34784000</v>
      </c>
      <c r="D24" s="111">
        <v>33844576.622000001</v>
      </c>
    </row>
    <row r="25" spans="1:4" s="57" customFormat="1" ht="23.25">
      <c r="A25" s="111">
        <v>377059433</v>
      </c>
      <c r="B25" s="112" t="s">
        <v>110</v>
      </c>
      <c r="C25" s="114">
        <v>384901000</v>
      </c>
      <c r="D25" s="111">
        <v>441700183</v>
      </c>
    </row>
    <row r="26" spans="1:4" s="57" customFormat="1" ht="23.25">
      <c r="A26" s="111">
        <v>737284832</v>
      </c>
      <c r="B26" s="112" t="s">
        <v>111</v>
      </c>
      <c r="C26" s="114">
        <v>838229000</v>
      </c>
      <c r="D26" s="111">
        <v>866248767</v>
      </c>
    </row>
    <row r="27" spans="1:4" s="57" customFormat="1" ht="23.25">
      <c r="A27" s="111">
        <v>104197528</v>
      </c>
      <c r="B27" s="112" t="s">
        <v>112</v>
      </c>
      <c r="C27" s="114">
        <v>120300000</v>
      </c>
      <c r="D27" s="111">
        <v>149292746.917</v>
      </c>
    </row>
    <row r="28" spans="1:4" s="57" customFormat="1" ht="23.25">
      <c r="A28" s="111">
        <v>8091743</v>
      </c>
      <c r="B28" s="112" t="s">
        <v>218</v>
      </c>
      <c r="C28" s="114">
        <v>8573000</v>
      </c>
      <c r="D28" s="111">
        <v>9809883</v>
      </c>
    </row>
    <row r="29" spans="1:4" s="57" customFormat="1" ht="23.25">
      <c r="A29" s="111">
        <v>27584254</v>
      </c>
      <c r="B29" s="112" t="s">
        <v>319</v>
      </c>
      <c r="C29" s="114">
        <v>29192000</v>
      </c>
      <c r="D29" s="111">
        <v>32324481.952</v>
      </c>
    </row>
    <row r="30" spans="1:4" s="57" customFormat="1" ht="23.25">
      <c r="A30" s="111">
        <v>26664026</v>
      </c>
      <c r="B30" s="112" t="s">
        <v>320</v>
      </c>
      <c r="C30" s="114">
        <v>28198000</v>
      </c>
      <c r="D30" s="111">
        <v>32210798.210999999</v>
      </c>
    </row>
    <row r="31" spans="1:4" s="57" customFormat="1" ht="23.25">
      <c r="A31" s="111">
        <v>68699399</v>
      </c>
      <c r="B31" s="112" t="s">
        <v>321</v>
      </c>
      <c r="C31" s="114">
        <v>65195000</v>
      </c>
      <c r="D31" s="111">
        <v>76993481.368000001</v>
      </c>
    </row>
    <row r="32" spans="1:4" s="57" customFormat="1" ht="23.25">
      <c r="A32" s="111">
        <v>13442399</v>
      </c>
      <c r="B32" s="112" t="s">
        <v>117</v>
      </c>
      <c r="C32" s="114">
        <v>501000</v>
      </c>
      <c r="D32" s="111">
        <v>13573855.004000001</v>
      </c>
    </row>
    <row r="33" spans="1:4" s="57" customFormat="1" ht="23.25">
      <c r="A33" s="111">
        <v>61850676</v>
      </c>
      <c r="B33" s="112" t="s">
        <v>118</v>
      </c>
      <c r="C33" s="114">
        <v>59734000</v>
      </c>
      <c r="D33" s="111">
        <v>70616222.201000005</v>
      </c>
    </row>
    <row r="34" spans="1:4" s="57" customFormat="1" ht="23.25">
      <c r="A34" s="111">
        <v>2851095</v>
      </c>
      <c r="B34" s="112" t="s">
        <v>119</v>
      </c>
      <c r="C34" s="114">
        <v>3032000</v>
      </c>
      <c r="D34" s="111">
        <v>3181689.054</v>
      </c>
    </row>
    <row r="35" spans="1:4" s="57" customFormat="1" ht="23.25">
      <c r="A35" s="111">
        <v>1450665</v>
      </c>
      <c r="B35" s="50" t="s">
        <v>176</v>
      </c>
      <c r="C35" s="114">
        <v>1435000</v>
      </c>
      <c r="D35" s="111">
        <v>1660236.443</v>
      </c>
    </row>
    <row r="36" spans="1:4" s="57" customFormat="1" ht="23.25">
      <c r="A36" s="111">
        <v>220538</v>
      </c>
      <c r="B36" s="112" t="s">
        <v>322</v>
      </c>
      <c r="C36" s="114">
        <v>226000</v>
      </c>
      <c r="D36" s="111">
        <v>153163.883</v>
      </c>
    </row>
    <row r="37" spans="1:4" s="57" customFormat="1" ht="23.25">
      <c r="A37" s="111">
        <v>4404569</v>
      </c>
      <c r="B37" s="112" t="s">
        <v>122</v>
      </c>
      <c r="C37" s="114">
        <v>5874000</v>
      </c>
      <c r="D37" s="111">
        <v>5836453.1969999997</v>
      </c>
    </row>
    <row r="38" spans="1:4" s="57" customFormat="1" ht="23.25">
      <c r="A38" s="111">
        <v>4752371</v>
      </c>
      <c r="B38" s="236" t="s">
        <v>323</v>
      </c>
      <c r="C38" s="114">
        <v>5158000</v>
      </c>
      <c r="D38" s="111">
        <v>5366347.3119999999</v>
      </c>
    </row>
    <row r="39" spans="1:4" s="57" customFormat="1" ht="23.25">
      <c r="A39" s="111">
        <v>2569851</v>
      </c>
      <c r="B39" s="112" t="s">
        <v>324</v>
      </c>
      <c r="C39" s="114">
        <v>2594000</v>
      </c>
      <c r="D39" s="111">
        <v>2571268.3229999999</v>
      </c>
    </row>
    <row r="40" spans="1:4" s="57" customFormat="1" ht="23.25">
      <c r="A40" s="111">
        <v>155673779</v>
      </c>
      <c r="B40" s="236" t="s">
        <v>125</v>
      </c>
      <c r="C40" s="114">
        <v>157205000</v>
      </c>
      <c r="D40" s="111">
        <v>172246597.49399999</v>
      </c>
    </row>
    <row r="41" spans="1:4" s="57" customFormat="1" ht="23.25">
      <c r="A41" s="111">
        <v>18160769</v>
      </c>
      <c r="B41" s="112" t="s">
        <v>325</v>
      </c>
      <c r="C41" s="114">
        <v>14128000</v>
      </c>
      <c r="D41" s="111">
        <v>14581561.073999999</v>
      </c>
    </row>
    <row r="42" spans="1:4" s="57" customFormat="1">
      <c r="A42" s="320"/>
      <c r="B42" s="320"/>
      <c r="C42" s="320"/>
      <c r="D42" s="320"/>
    </row>
    <row r="43" spans="1:4" s="57" customFormat="1">
      <c r="A43" s="321" t="s">
        <v>326</v>
      </c>
      <c r="B43" s="321"/>
      <c r="C43" s="321"/>
      <c r="D43" s="321"/>
    </row>
    <row r="44" spans="1:4" s="57" customFormat="1">
      <c r="A44"/>
      <c r="B44"/>
      <c r="C44"/>
      <c r="D44"/>
    </row>
    <row r="45" spans="1:4" ht="23.25">
      <c r="A45" s="59" t="s">
        <v>327</v>
      </c>
      <c r="B45" s="59"/>
      <c r="C45" s="59"/>
      <c r="D45" s="59"/>
    </row>
    <row r="46" spans="1:4" ht="26.25">
      <c r="A46" s="91" t="s">
        <v>313</v>
      </c>
      <c r="B46" s="3"/>
      <c r="C46" s="3"/>
      <c r="D46" s="3"/>
    </row>
    <row r="47" spans="1:4" ht="26.25">
      <c r="A47" s="91" t="s">
        <v>328</v>
      </c>
      <c r="B47" s="3"/>
      <c r="C47" s="3"/>
      <c r="D47" s="3"/>
    </row>
    <row r="48" spans="1:4" ht="21.75">
      <c r="A48" s="316"/>
      <c r="B48" s="93"/>
      <c r="C48" s="93"/>
      <c r="D48" s="6" t="s">
        <v>94</v>
      </c>
    </row>
    <row r="49" spans="1:8" ht="19.5" customHeight="1">
      <c r="A49" s="95" t="s">
        <v>8</v>
      </c>
      <c r="B49" s="96"/>
      <c r="C49" s="317" t="s">
        <v>4</v>
      </c>
      <c r="D49" s="65"/>
    </row>
    <row r="50" spans="1:8" ht="20.25" customHeight="1">
      <c r="A50" s="98" t="s">
        <v>5</v>
      </c>
      <c r="B50" s="99" t="s">
        <v>6</v>
      </c>
      <c r="C50" s="100" t="s">
        <v>7</v>
      </c>
      <c r="D50" s="100" t="s">
        <v>172</v>
      </c>
    </row>
    <row r="51" spans="1:8" ht="21" customHeight="1">
      <c r="A51" s="322">
        <v>2011</v>
      </c>
      <c r="B51" s="323"/>
      <c r="C51" s="103"/>
      <c r="D51" s="103"/>
    </row>
    <row r="52" spans="1:8" ht="18.75" customHeight="1">
      <c r="A52" s="107">
        <v>72380386</v>
      </c>
      <c r="B52" s="178" t="s">
        <v>329</v>
      </c>
      <c r="C52" s="114">
        <v>51245000</v>
      </c>
      <c r="D52" s="111">
        <v>162155050.87</v>
      </c>
      <c r="E52" s="324"/>
      <c r="F52" s="324"/>
      <c r="G52" s="324"/>
      <c r="H52" s="324"/>
    </row>
    <row r="53" spans="1:8" ht="18.75" customHeight="1">
      <c r="A53" s="111">
        <v>22665757</v>
      </c>
      <c r="B53" s="112" t="s">
        <v>330</v>
      </c>
      <c r="C53" s="114">
        <v>26848000</v>
      </c>
      <c r="D53" s="111">
        <v>35021658</v>
      </c>
    </row>
    <row r="54" spans="1:8" ht="18.75" customHeight="1">
      <c r="A54" s="111">
        <v>1022052</v>
      </c>
      <c r="B54" s="112" t="s">
        <v>129</v>
      </c>
      <c r="C54" s="114">
        <v>906000</v>
      </c>
      <c r="D54" s="111">
        <v>1542346.4639999999</v>
      </c>
    </row>
    <row r="55" spans="1:8" ht="21" customHeight="1">
      <c r="A55" s="111">
        <v>46721152</v>
      </c>
      <c r="B55" s="112" t="s">
        <v>196</v>
      </c>
      <c r="C55" s="114">
        <v>47956000</v>
      </c>
      <c r="D55" s="111">
        <v>64345202.468000002</v>
      </c>
    </row>
    <row r="56" spans="1:8" ht="21" customHeight="1">
      <c r="A56" s="111">
        <v>157872567</v>
      </c>
      <c r="B56" s="204" t="s">
        <v>331</v>
      </c>
      <c r="C56" s="114">
        <v>191000000</v>
      </c>
      <c r="D56" s="111">
        <v>200633295</v>
      </c>
    </row>
    <row r="57" spans="1:8" ht="42" customHeight="1">
      <c r="A57" s="117">
        <v>5900707</v>
      </c>
      <c r="B57" s="325" t="s">
        <v>233</v>
      </c>
      <c r="C57" s="326" t="s">
        <v>61</v>
      </c>
      <c r="D57" s="326" t="s">
        <v>61</v>
      </c>
    </row>
    <row r="58" spans="1:8" ht="17.25" customHeight="1">
      <c r="A58" s="143" t="s">
        <v>61</v>
      </c>
      <c r="B58" s="112" t="s">
        <v>332</v>
      </c>
      <c r="C58" s="143">
        <v>6091000</v>
      </c>
      <c r="D58" s="111">
        <v>6769857.2379999999</v>
      </c>
    </row>
    <row r="59" spans="1:8" ht="21" customHeight="1">
      <c r="A59" s="111">
        <v>15691581</v>
      </c>
      <c r="B59" s="204" t="s">
        <v>333</v>
      </c>
      <c r="C59" s="114">
        <v>15925000</v>
      </c>
      <c r="D59" s="111">
        <v>12897799.865</v>
      </c>
    </row>
    <row r="60" spans="1:8" ht="21" customHeight="1">
      <c r="A60" s="111">
        <v>35550031</v>
      </c>
      <c r="B60" s="50" t="s">
        <v>334</v>
      </c>
      <c r="C60" s="114">
        <v>31549000</v>
      </c>
      <c r="D60" s="111">
        <v>46311567.395000003</v>
      </c>
      <c r="E60" s="200"/>
    </row>
    <row r="61" spans="1:8" ht="21" customHeight="1">
      <c r="A61" s="111">
        <v>4809517</v>
      </c>
      <c r="B61" s="50" t="s">
        <v>137</v>
      </c>
      <c r="C61" s="114">
        <v>4521000</v>
      </c>
      <c r="D61" s="111">
        <v>6501408.5539999995</v>
      </c>
    </row>
    <row r="62" spans="1:8" ht="21" customHeight="1">
      <c r="A62" s="111">
        <v>6398257</v>
      </c>
      <c r="B62" s="50" t="s">
        <v>335</v>
      </c>
      <c r="C62" s="111">
        <v>7223000</v>
      </c>
      <c r="D62" s="111">
        <v>11718201</v>
      </c>
    </row>
    <row r="63" spans="1:8" ht="17.25" customHeight="1">
      <c r="A63" s="111">
        <v>11456359</v>
      </c>
      <c r="B63" s="50" t="s">
        <v>139</v>
      </c>
      <c r="C63" s="111">
        <v>11765000</v>
      </c>
      <c r="D63" s="111">
        <v>15235627.855</v>
      </c>
    </row>
    <row r="64" spans="1:8" ht="17.25" customHeight="1">
      <c r="A64" s="111">
        <v>6480226</v>
      </c>
      <c r="B64" s="50" t="s">
        <v>140</v>
      </c>
      <c r="C64" s="111">
        <v>7172000</v>
      </c>
      <c r="D64" s="111">
        <v>8174564</v>
      </c>
    </row>
    <row r="65" spans="1:4" ht="23.25">
      <c r="A65" s="111">
        <v>5898000</v>
      </c>
      <c r="B65" s="50" t="s">
        <v>141</v>
      </c>
      <c r="C65" s="111">
        <v>5793000</v>
      </c>
      <c r="D65" s="111">
        <v>5864366.5539999995</v>
      </c>
    </row>
    <row r="66" spans="1:4" ht="23.25">
      <c r="A66" s="111">
        <v>2274246</v>
      </c>
      <c r="B66" s="50" t="s">
        <v>336</v>
      </c>
      <c r="C66" s="111">
        <v>2434000</v>
      </c>
      <c r="D66" s="111">
        <v>3457176.2609999999</v>
      </c>
    </row>
    <row r="67" spans="1:4" ht="23.25">
      <c r="A67" s="111">
        <v>3627341</v>
      </c>
      <c r="B67" s="50" t="s">
        <v>337</v>
      </c>
      <c r="C67" s="111">
        <v>3158000</v>
      </c>
      <c r="D67" s="111">
        <v>4309734.3099999996</v>
      </c>
    </row>
    <row r="68" spans="1:4" ht="23.25">
      <c r="A68" s="111">
        <v>183969</v>
      </c>
      <c r="B68" s="50" t="s">
        <v>198</v>
      </c>
      <c r="C68" s="111">
        <v>254000</v>
      </c>
      <c r="D68" s="143" t="s">
        <v>61</v>
      </c>
    </row>
    <row r="69" spans="1:4" ht="23.25">
      <c r="A69" s="111">
        <v>7840352</v>
      </c>
      <c r="B69" s="50" t="s">
        <v>338</v>
      </c>
      <c r="C69" s="143" t="s">
        <v>61</v>
      </c>
      <c r="D69" s="111">
        <v>7511339.0120000001</v>
      </c>
    </row>
    <row r="70" spans="1:4" ht="23.25">
      <c r="A70" s="111">
        <v>19836</v>
      </c>
      <c r="B70" s="50" t="s">
        <v>339</v>
      </c>
      <c r="C70" s="143" t="s">
        <v>61</v>
      </c>
      <c r="D70" s="111">
        <v>5062.71</v>
      </c>
    </row>
    <row r="71" spans="1:4" ht="23.25">
      <c r="A71" s="111">
        <v>164945669</v>
      </c>
      <c r="B71" s="50" t="s">
        <v>145</v>
      </c>
      <c r="C71" s="111">
        <v>100742000</v>
      </c>
      <c r="D71" s="111">
        <v>122590032</v>
      </c>
    </row>
    <row r="72" spans="1:4" ht="23.25">
      <c r="A72" s="111">
        <v>1937778</v>
      </c>
      <c r="B72" s="50" t="s">
        <v>146</v>
      </c>
      <c r="C72" s="111">
        <v>2409000</v>
      </c>
      <c r="D72" s="111">
        <v>2806477.1740000001</v>
      </c>
    </row>
    <row r="73" spans="1:4" ht="23.25">
      <c r="A73" s="111">
        <v>8445696</v>
      </c>
      <c r="B73" s="50" t="s">
        <v>340</v>
      </c>
      <c r="C73" s="111">
        <v>8867000</v>
      </c>
      <c r="D73" s="111">
        <v>10584917.033</v>
      </c>
    </row>
    <row r="74" spans="1:4" ht="23.25">
      <c r="A74" s="111">
        <v>15883005</v>
      </c>
      <c r="B74" s="204" t="s">
        <v>341</v>
      </c>
      <c r="C74" s="143" t="s">
        <v>61</v>
      </c>
      <c r="D74" s="107">
        <v>1009935.866</v>
      </c>
    </row>
    <row r="75" spans="1:4" ht="23.25">
      <c r="A75" s="111">
        <v>146861556</v>
      </c>
      <c r="B75" s="204" t="s">
        <v>213</v>
      </c>
      <c r="C75" s="327">
        <v>101221000</v>
      </c>
      <c r="D75" s="171">
        <v>146635866</v>
      </c>
    </row>
    <row r="76" spans="1:4" ht="23.25">
      <c r="A76" s="111">
        <v>200000000</v>
      </c>
      <c r="B76" s="112" t="s">
        <v>342</v>
      </c>
      <c r="C76" s="143" t="s">
        <v>61</v>
      </c>
      <c r="D76" s="143" t="s">
        <v>61</v>
      </c>
    </row>
    <row r="77" spans="1:4" ht="23.25">
      <c r="A77" s="111">
        <v>2854397</v>
      </c>
      <c r="B77" s="112" t="s">
        <v>179</v>
      </c>
      <c r="C77" s="114">
        <v>7936000</v>
      </c>
      <c r="D77" s="111">
        <v>8252522.3130000001</v>
      </c>
    </row>
    <row r="78" spans="1:4" ht="23.25">
      <c r="A78" s="111">
        <v>1159288</v>
      </c>
      <c r="B78" s="112" t="s">
        <v>343</v>
      </c>
      <c r="C78" s="114">
        <v>3500000</v>
      </c>
      <c r="D78" s="111">
        <v>2777617.5440000002</v>
      </c>
    </row>
    <row r="79" spans="1:4" ht="23.25">
      <c r="A79" s="143" t="s">
        <v>61</v>
      </c>
      <c r="B79" s="178" t="s">
        <v>344</v>
      </c>
      <c r="C79" s="115">
        <v>18129000</v>
      </c>
      <c r="D79" s="111">
        <v>27610254.771000002</v>
      </c>
    </row>
    <row r="80" spans="1:4" ht="23.25">
      <c r="A80" s="143" t="s">
        <v>61</v>
      </c>
      <c r="B80" s="178" t="s">
        <v>345</v>
      </c>
      <c r="C80" s="143" t="s">
        <v>61</v>
      </c>
      <c r="D80" s="111">
        <v>471018.10600000003</v>
      </c>
    </row>
    <row r="81" spans="1:6" ht="23.25">
      <c r="A81" s="143" t="s">
        <v>61</v>
      </c>
      <c r="B81" s="178" t="s">
        <v>346</v>
      </c>
      <c r="C81" s="143" t="s">
        <v>61</v>
      </c>
      <c r="D81" s="111">
        <v>2163700.3790000002</v>
      </c>
    </row>
    <row r="82" spans="1:6" ht="23.25">
      <c r="A82" s="143" t="s">
        <v>61</v>
      </c>
      <c r="B82" s="178" t="s">
        <v>153</v>
      </c>
      <c r="C82" s="143" t="s">
        <v>61</v>
      </c>
      <c r="D82" s="111">
        <v>2944620.8</v>
      </c>
    </row>
    <row r="83" spans="1:6" ht="23.25">
      <c r="A83" s="143" t="s">
        <v>61</v>
      </c>
      <c r="B83" s="204" t="s">
        <v>347</v>
      </c>
      <c r="C83" s="328">
        <v>555000000</v>
      </c>
      <c r="D83" s="143"/>
    </row>
    <row r="84" spans="1:6" ht="23.25">
      <c r="A84" s="329">
        <f>SUM(A9:A41,A52:A83)</f>
        <v>3186886709</v>
      </c>
      <c r="B84" s="242" t="s">
        <v>166</v>
      </c>
      <c r="C84" s="330">
        <f>SUM(C9:C83)</f>
        <v>3475000000</v>
      </c>
      <c r="D84" s="330">
        <f>SUM(D9:D83)</f>
        <v>3503288785.4579997</v>
      </c>
    </row>
    <row r="85" spans="1:6" ht="23.25">
      <c r="A85" s="331"/>
      <c r="B85" s="83"/>
      <c r="C85" s="83"/>
      <c r="D85" s="83"/>
      <c r="F85" s="200"/>
    </row>
    <row r="86" spans="1:6">
      <c r="A86" s="321" t="s">
        <v>348</v>
      </c>
      <c r="B86" s="321"/>
      <c r="C86" s="321"/>
      <c r="D86" s="321"/>
    </row>
    <row r="87" spans="1:6" ht="21.75">
      <c r="A87" s="332"/>
      <c r="B87" s="332"/>
      <c r="C87" s="332"/>
      <c r="D87" s="332"/>
    </row>
  </sheetData>
  <mergeCells count="10">
    <mergeCell ref="C50:C51"/>
    <mergeCell ref="D50:D51"/>
    <mergeCell ref="A86:D86"/>
    <mergeCell ref="A87:D87"/>
    <mergeCell ref="A2:D2"/>
    <mergeCell ref="C7:C8"/>
    <mergeCell ref="D7:D8"/>
    <mergeCell ref="A42:D42"/>
    <mergeCell ref="A43:D43"/>
    <mergeCell ref="A45:D45"/>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X158"/>
  <sheetViews>
    <sheetView rightToLeft="1" workbookViewId="0">
      <selection activeCell="B101" sqref="B101"/>
    </sheetView>
  </sheetViews>
  <sheetFormatPr defaultRowHeight="12.75"/>
  <cols>
    <col min="1" max="1" width="14.7109375" customWidth="1"/>
    <col min="2" max="2" width="52.5703125" customWidth="1"/>
    <col min="3" max="4" width="14.7109375" customWidth="1"/>
    <col min="5" max="5" width="11.7109375" bestFit="1" customWidth="1"/>
    <col min="6" max="7" width="17" bestFit="1" customWidth="1"/>
  </cols>
  <sheetData>
    <row r="2" spans="1:6" s="57" customFormat="1" ht="23.25">
      <c r="A2" s="1" t="s">
        <v>349</v>
      </c>
      <c r="B2" s="1"/>
      <c r="C2" s="1"/>
      <c r="D2" s="1"/>
    </row>
    <row r="3" spans="1:6" s="57" customFormat="1" ht="26.25">
      <c r="A3" s="91" t="s">
        <v>350</v>
      </c>
      <c r="B3" s="3"/>
      <c r="C3" s="3"/>
      <c r="D3" s="3"/>
    </row>
    <row r="4" spans="1:6" s="57" customFormat="1" ht="26.25">
      <c r="A4" s="91" t="s">
        <v>288</v>
      </c>
      <c r="B4" s="3"/>
      <c r="C4" s="3"/>
      <c r="D4" s="3"/>
    </row>
    <row r="5" spans="1:6" s="57" customFormat="1" ht="23.25">
      <c r="A5" s="316"/>
      <c r="B5" s="93"/>
      <c r="C5" s="93"/>
      <c r="D5" s="333" t="s">
        <v>94</v>
      </c>
    </row>
    <row r="6" spans="1:6" s="57" customFormat="1" ht="23.25">
      <c r="A6" s="210" t="s">
        <v>8</v>
      </c>
      <c r="B6" s="334"/>
      <c r="C6" s="335" t="s">
        <v>4</v>
      </c>
      <c r="D6" s="65"/>
    </row>
    <row r="7" spans="1:6" s="57" customFormat="1" ht="26.25">
      <c r="A7" s="214" t="s">
        <v>5</v>
      </c>
      <c r="B7" s="336" t="s">
        <v>6</v>
      </c>
      <c r="C7" s="215" t="s">
        <v>351</v>
      </c>
      <c r="D7" s="215" t="s">
        <v>8</v>
      </c>
    </row>
    <row r="8" spans="1:6" s="57" customFormat="1" ht="23.25">
      <c r="A8" s="216">
        <v>2011</v>
      </c>
      <c r="B8" s="337"/>
      <c r="C8" s="218"/>
      <c r="D8" s="218"/>
    </row>
    <row r="9" spans="1:6" s="57" customFormat="1" ht="23.25">
      <c r="A9" s="186"/>
      <c r="B9" s="338" t="s">
        <v>352</v>
      </c>
      <c r="C9" s="339"/>
      <c r="D9" s="186"/>
    </row>
    <row r="10" spans="1:6" s="57" customFormat="1" ht="23.25">
      <c r="A10" s="111">
        <v>68785456</v>
      </c>
      <c r="B10" s="119" t="s">
        <v>95</v>
      </c>
      <c r="C10" s="114">
        <v>66863000</v>
      </c>
      <c r="D10" s="111">
        <v>79961252.101999998</v>
      </c>
      <c r="F10" s="177"/>
    </row>
    <row r="11" spans="1:6" s="57" customFormat="1" ht="23.25">
      <c r="A11" s="111">
        <v>218416514</v>
      </c>
      <c r="B11" s="119" t="s">
        <v>314</v>
      </c>
      <c r="C11" s="114">
        <v>205569000</v>
      </c>
      <c r="D11" s="114">
        <v>264948103.91</v>
      </c>
      <c r="F11" s="177"/>
    </row>
    <row r="12" spans="1:6" s="57" customFormat="1" ht="23.25">
      <c r="A12" s="111">
        <v>2418438</v>
      </c>
      <c r="B12" s="119" t="s">
        <v>97</v>
      </c>
      <c r="C12" s="114">
        <v>2473000</v>
      </c>
      <c r="D12" s="111">
        <v>3361547.284</v>
      </c>
    </row>
    <row r="13" spans="1:6" s="57" customFormat="1" ht="23.25">
      <c r="A13" s="111">
        <v>11194</v>
      </c>
      <c r="B13" s="119" t="s">
        <v>98</v>
      </c>
      <c r="C13" s="143" t="s">
        <v>61</v>
      </c>
      <c r="D13" s="143" t="s">
        <v>61</v>
      </c>
    </row>
    <row r="14" spans="1:6" s="57" customFormat="1" ht="23.25">
      <c r="A14" s="111">
        <v>1363624</v>
      </c>
      <c r="B14" s="119" t="s">
        <v>315</v>
      </c>
      <c r="C14" s="114">
        <v>1550000</v>
      </c>
      <c r="D14" s="111">
        <v>2121225.7059999998</v>
      </c>
    </row>
    <row r="15" spans="1:6" s="57" customFormat="1" ht="23.25">
      <c r="A15" s="111">
        <v>2396590</v>
      </c>
      <c r="B15" s="119" t="s">
        <v>316</v>
      </c>
      <c r="C15" s="114">
        <v>3004000</v>
      </c>
      <c r="D15" s="111">
        <v>3525752.4070000001</v>
      </c>
    </row>
    <row r="16" spans="1:6" s="57" customFormat="1" ht="23.25">
      <c r="A16" s="111">
        <v>14614660</v>
      </c>
      <c r="B16" s="119" t="s">
        <v>100</v>
      </c>
      <c r="C16" s="114">
        <v>13247000</v>
      </c>
      <c r="D16" s="111">
        <v>10926979.039000001</v>
      </c>
    </row>
    <row r="17" spans="1:6" s="57" customFormat="1" ht="23.25">
      <c r="A17" s="111">
        <v>49458432</v>
      </c>
      <c r="B17" s="119" t="s">
        <v>101</v>
      </c>
      <c r="C17" s="114">
        <v>48699000</v>
      </c>
      <c r="D17" s="111">
        <v>55898918.184</v>
      </c>
      <c r="F17" s="177"/>
    </row>
    <row r="18" spans="1:6" s="57" customFormat="1" ht="23.25">
      <c r="A18" s="111">
        <v>13442399</v>
      </c>
      <c r="B18" s="119" t="s">
        <v>117</v>
      </c>
      <c r="C18" s="114">
        <v>501000</v>
      </c>
      <c r="D18" s="111">
        <v>13573855.004000001</v>
      </c>
    </row>
    <row r="19" spans="1:6" s="57" customFormat="1" ht="23.25">
      <c r="A19" s="111">
        <v>1450665</v>
      </c>
      <c r="B19" s="340" t="s">
        <v>120</v>
      </c>
      <c r="C19" s="114">
        <v>1435000</v>
      </c>
      <c r="D19" s="111">
        <v>1660236.443</v>
      </c>
    </row>
    <row r="20" spans="1:6" s="57" customFormat="1" ht="23.25">
      <c r="A20" s="111">
        <v>4404569</v>
      </c>
      <c r="B20" s="119" t="s">
        <v>122</v>
      </c>
      <c r="C20" s="114">
        <v>5874000</v>
      </c>
      <c r="D20" s="111">
        <v>5836453.1969999997</v>
      </c>
    </row>
    <row r="21" spans="1:6" s="57" customFormat="1" ht="23.25">
      <c r="A21" s="111">
        <v>18160769</v>
      </c>
      <c r="B21" s="341" t="s">
        <v>353</v>
      </c>
      <c r="C21" s="114">
        <v>14128000</v>
      </c>
      <c r="D21" s="111">
        <v>14581561.073999999</v>
      </c>
    </row>
    <row r="22" spans="1:6" s="57" customFormat="1" ht="23.25">
      <c r="A22" s="111">
        <v>4809517</v>
      </c>
      <c r="B22" s="119" t="s">
        <v>137</v>
      </c>
      <c r="C22" s="111">
        <v>4521000</v>
      </c>
      <c r="D22" s="111">
        <v>6501408.5539999995</v>
      </c>
    </row>
    <row r="23" spans="1:6" s="57" customFormat="1" ht="23.25">
      <c r="A23" s="111">
        <v>6398257</v>
      </c>
      <c r="B23" s="119" t="s">
        <v>335</v>
      </c>
      <c r="C23" s="111">
        <v>7223000</v>
      </c>
      <c r="D23" s="111">
        <v>11718201</v>
      </c>
    </row>
    <row r="24" spans="1:6" s="57" customFormat="1" ht="23.25">
      <c r="A24" s="111">
        <v>1937778</v>
      </c>
      <c r="B24" s="119" t="s">
        <v>146</v>
      </c>
      <c r="C24" s="114">
        <v>2409000</v>
      </c>
      <c r="D24" s="114">
        <v>2806477.1740000001</v>
      </c>
    </row>
    <row r="25" spans="1:6" s="57" customFormat="1" ht="23.25">
      <c r="A25" s="111">
        <v>15883005</v>
      </c>
      <c r="B25" s="119" t="s">
        <v>341</v>
      </c>
      <c r="C25" s="143" t="s">
        <v>61</v>
      </c>
      <c r="D25" s="111">
        <v>1009935.866</v>
      </c>
    </row>
    <row r="26" spans="1:6" s="57" customFormat="1" ht="23.25">
      <c r="A26" s="111">
        <v>2854397</v>
      </c>
      <c r="B26" s="119" t="s">
        <v>179</v>
      </c>
      <c r="C26" s="114">
        <v>7936000</v>
      </c>
      <c r="D26" s="114">
        <v>8252522.3130000001</v>
      </c>
    </row>
    <row r="27" spans="1:6" s="57" customFormat="1" ht="23.25">
      <c r="A27" s="342">
        <f>SUM(A10:A26)</f>
        <v>426806264</v>
      </c>
      <c r="B27" s="343" t="s">
        <v>180</v>
      </c>
      <c r="C27" s="157">
        <f>SUM(C10:C26)</f>
        <v>385432000</v>
      </c>
      <c r="D27" s="344">
        <f>SUM(D10:D26)</f>
        <v>486684429.25700003</v>
      </c>
    </row>
    <row r="28" spans="1:6" s="57" customFormat="1" ht="23.25">
      <c r="A28" s="111"/>
      <c r="B28" s="345" t="s">
        <v>354</v>
      </c>
      <c r="C28" s="114"/>
      <c r="D28" s="111"/>
    </row>
    <row r="29" spans="1:6" s="57" customFormat="1" ht="23.25">
      <c r="A29" s="111"/>
      <c r="B29" s="108" t="s">
        <v>355</v>
      </c>
      <c r="C29" s="114"/>
      <c r="D29" s="111"/>
      <c r="E29" s="177"/>
      <c r="F29" s="177"/>
    </row>
    <row r="30" spans="1:6" s="57" customFormat="1" ht="23.25">
      <c r="A30" s="111">
        <v>3030080</v>
      </c>
      <c r="B30" s="346" t="s">
        <v>356</v>
      </c>
      <c r="C30" s="114">
        <v>2944000</v>
      </c>
      <c r="D30" s="111">
        <v>4080358</v>
      </c>
      <c r="E30" s="177"/>
      <c r="F30" s="177"/>
    </row>
    <row r="31" spans="1:6" s="57" customFormat="1" ht="23.25">
      <c r="A31" s="111">
        <v>27583525</v>
      </c>
      <c r="B31" s="119" t="s">
        <v>102</v>
      </c>
      <c r="C31" s="114">
        <v>27244000</v>
      </c>
      <c r="D31" s="111">
        <v>31478501.625</v>
      </c>
    </row>
    <row r="32" spans="1:6" s="57" customFormat="1" ht="23.25">
      <c r="A32" s="111">
        <v>37032369</v>
      </c>
      <c r="B32" s="340" t="s">
        <v>357</v>
      </c>
      <c r="C32" s="114">
        <v>33684000</v>
      </c>
      <c r="D32" s="111">
        <v>33124380.533</v>
      </c>
      <c r="F32" s="177"/>
    </row>
    <row r="33" spans="1:6" s="57" customFormat="1" ht="23.25">
      <c r="A33" s="111">
        <v>2851095</v>
      </c>
      <c r="B33" s="119" t="s">
        <v>119</v>
      </c>
      <c r="C33" s="114">
        <v>3032000</v>
      </c>
      <c r="D33" s="111">
        <v>3181689.054</v>
      </c>
    </row>
    <row r="34" spans="1:6" s="57" customFormat="1" ht="23.25">
      <c r="A34" s="111">
        <v>11456359</v>
      </c>
      <c r="B34" s="119" t="s">
        <v>185</v>
      </c>
      <c r="C34" s="111">
        <v>11765000</v>
      </c>
      <c r="D34" s="111">
        <v>15235627.855</v>
      </c>
    </row>
    <row r="35" spans="1:6" s="57" customFormat="1" ht="23.25">
      <c r="A35" s="143" t="s">
        <v>61</v>
      </c>
      <c r="B35" s="178" t="s">
        <v>153</v>
      </c>
      <c r="C35" s="143" t="s">
        <v>61</v>
      </c>
      <c r="D35" s="114">
        <v>2944620.8</v>
      </c>
    </row>
    <row r="36" spans="1:6" s="57" customFormat="1" ht="23.25">
      <c r="A36" s="342">
        <f>SUM(A29:A34)</f>
        <v>81953428</v>
      </c>
      <c r="B36" s="343" t="s">
        <v>188</v>
      </c>
      <c r="C36" s="344">
        <f>SUM(C29:C35)</f>
        <v>78669000</v>
      </c>
      <c r="D36" s="344">
        <f>SUM(D29:D35)</f>
        <v>90045177.866999999</v>
      </c>
    </row>
    <row r="37" spans="1:6" s="57" customFormat="1" ht="23.25">
      <c r="A37" s="111"/>
      <c r="B37" s="345" t="s">
        <v>358</v>
      </c>
      <c r="C37" s="114"/>
      <c r="D37" s="111"/>
    </row>
    <row r="38" spans="1:6" s="57" customFormat="1" ht="23.25">
      <c r="A38" s="143" t="s">
        <v>61</v>
      </c>
      <c r="B38" s="119" t="s">
        <v>95</v>
      </c>
      <c r="C38" s="143" t="s">
        <v>61</v>
      </c>
      <c r="D38" s="111">
        <v>396316</v>
      </c>
    </row>
    <row r="39" spans="1:6" s="57" customFormat="1" ht="23.25">
      <c r="A39" s="111">
        <v>34481</v>
      </c>
      <c r="B39" s="340" t="s">
        <v>359</v>
      </c>
      <c r="C39" s="111">
        <v>52000</v>
      </c>
      <c r="D39" s="111">
        <v>28291.74</v>
      </c>
    </row>
    <row r="40" spans="1:6" s="57" customFormat="1" ht="23.25">
      <c r="A40" s="111">
        <v>748141</v>
      </c>
      <c r="B40" s="346" t="s">
        <v>360</v>
      </c>
      <c r="C40" s="114">
        <v>1100000</v>
      </c>
      <c r="D40" s="111">
        <v>720196.08900000004</v>
      </c>
      <c r="F40" s="177"/>
    </row>
    <row r="41" spans="1:6" s="57" customFormat="1" ht="23.25">
      <c r="A41" s="111">
        <v>12410001</v>
      </c>
      <c r="B41" s="340" t="s">
        <v>195</v>
      </c>
      <c r="C41" s="111">
        <v>13327000</v>
      </c>
      <c r="D41" s="111">
        <v>14466361.603</v>
      </c>
      <c r="F41" s="177"/>
    </row>
    <row r="42" spans="1:6" s="57" customFormat="1" ht="23.25">
      <c r="A42" s="111">
        <v>735855670</v>
      </c>
      <c r="B42" s="119" t="s">
        <v>111</v>
      </c>
      <c r="C42" s="114">
        <v>836797000</v>
      </c>
      <c r="D42" s="111">
        <v>864468795</v>
      </c>
      <c r="F42" s="177"/>
    </row>
    <row r="43" spans="1:6" s="57" customFormat="1" ht="23.25">
      <c r="A43" s="111">
        <v>155673779</v>
      </c>
      <c r="B43" s="347" t="s">
        <v>125</v>
      </c>
      <c r="C43" s="114">
        <v>157205000</v>
      </c>
      <c r="D43" s="111">
        <v>172246597.49399999</v>
      </c>
    </row>
    <row r="44" spans="1:6" s="57" customFormat="1" ht="23.25">
      <c r="A44" s="111">
        <v>1681000</v>
      </c>
      <c r="B44" s="346" t="s">
        <v>361</v>
      </c>
      <c r="C44" s="115">
        <v>1681000</v>
      </c>
      <c r="D44" s="111">
        <v>1681000</v>
      </c>
    </row>
    <row r="45" spans="1:6" s="57" customFormat="1" ht="23.25">
      <c r="A45" s="111">
        <v>1022052</v>
      </c>
      <c r="B45" s="119" t="s">
        <v>129</v>
      </c>
      <c r="C45" s="114">
        <v>906000</v>
      </c>
      <c r="D45" s="111">
        <v>1542346.4639999999</v>
      </c>
    </row>
    <row r="46" spans="1:6" s="57" customFormat="1" ht="23.25">
      <c r="A46" s="111">
        <v>46721152</v>
      </c>
      <c r="B46" s="119" t="s">
        <v>196</v>
      </c>
      <c r="C46" s="114">
        <v>47956000</v>
      </c>
      <c r="D46" s="111">
        <v>64345202.468000002</v>
      </c>
    </row>
    <row r="47" spans="1:6" s="57" customFormat="1" ht="23.25">
      <c r="A47" s="111">
        <v>2254142</v>
      </c>
      <c r="B47" s="119" t="s">
        <v>362</v>
      </c>
      <c r="C47" s="114">
        <v>2148000</v>
      </c>
      <c r="D47" s="111">
        <v>2762178.4350000001</v>
      </c>
      <c r="F47" s="177"/>
    </row>
    <row r="48" spans="1:6" s="57" customFormat="1" ht="23.25">
      <c r="A48" s="111">
        <v>105333</v>
      </c>
      <c r="B48" s="119" t="s">
        <v>363</v>
      </c>
      <c r="C48" s="114">
        <v>234000</v>
      </c>
      <c r="D48" s="111">
        <v>168242</v>
      </c>
      <c r="F48" s="177"/>
    </row>
    <row r="49" spans="1:7" s="57" customFormat="1" ht="23.25">
      <c r="A49" s="111">
        <v>2274246</v>
      </c>
      <c r="B49" s="119" t="s">
        <v>336</v>
      </c>
      <c r="C49" s="114">
        <v>2434000</v>
      </c>
      <c r="D49" s="111">
        <v>3457176.2609999999</v>
      </c>
    </row>
    <row r="50" spans="1:7" s="57" customFormat="1" ht="23.25">
      <c r="A50" s="111">
        <v>3627341</v>
      </c>
      <c r="B50" s="119" t="s">
        <v>364</v>
      </c>
      <c r="C50" s="114">
        <v>3158000</v>
      </c>
      <c r="D50" s="111">
        <v>4309734.3099999996</v>
      </c>
    </row>
    <row r="51" spans="1:7" s="57" customFormat="1" ht="23.25">
      <c r="A51" s="111">
        <v>3424</v>
      </c>
      <c r="B51" s="119" t="s">
        <v>365</v>
      </c>
      <c r="C51" s="143" t="s">
        <v>61</v>
      </c>
      <c r="D51" s="111">
        <v>4061.4540000000002</v>
      </c>
    </row>
    <row r="52" spans="1:7" s="57" customFormat="1" ht="23.25">
      <c r="A52" s="111">
        <v>183969</v>
      </c>
      <c r="B52" s="119" t="s">
        <v>366</v>
      </c>
      <c r="C52" s="111">
        <v>254000</v>
      </c>
      <c r="D52" s="143" t="s">
        <v>61</v>
      </c>
    </row>
    <row r="53" spans="1:7" s="57" customFormat="1" ht="23.25">
      <c r="A53" s="111">
        <v>73885078</v>
      </c>
      <c r="B53" s="348" t="s">
        <v>367</v>
      </c>
      <c r="C53" s="114">
        <v>80476000</v>
      </c>
      <c r="D53" s="111">
        <v>98901091.640000001</v>
      </c>
      <c r="F53" s="177"/>
      <c r="G53" s="177"/>
    </row>
    <row r="54" spans="1:7" s="57" customFormat="1" ht="23.25">
      <c r="A54" s="143" t="s">
        <v>61</v>
      </c>
      <c r="B54" s="108" t="s">
        <v>345</v>
      </c>
      <c r="C54" s="143" t="s">
        <v>61</v>
      </c>
      <c r="D54" s="349">
        <v>471018.10600000003</v>
      </c>
      <c r="F54" s="177"/>
    </row>
    <row r="55" spans="1:7" s="57" customFormat="1" ht="23.25">
      <c r="A55" s="342">
        <f>SUM(A39:A53)</f>
        <v>1036479809</v>
      </c>
      <c r="B55" s="343" t="s">
        <v>201</v>
      </c>
      <c r="C55" s="344">
        <f>SUM(C39:C53)</f>
        <v>1147728000</v>
      </c>
      <c r="D55" s="344">
        <f>SUM(D38:D54)</f>
        <v>1229968609.0639999</v>
      </c>
    </row>
    <row r="56" spans="1:7" s="57" customFormat="1" ht="23.25">
      <c r="A56" s="350"/>
      <c r="B56" s="245"/>
      <c r="C56" s="350"/>
      <c r="D56" s="350"/>
    </row>
    <row r="57" spans="1:7" s="57" customFormat="1">
      <c r="B57" s="351" t="s">
        <v>368</v>
      </c>
    </row>
    <row r="58" spans="1:7" s="57" customFormat="1">
      <c r="D58" s="177"/>
    </row>
    <row r="59" spans="1:7" s="57" customFormat="1">
      <c r="D59" s="177"/>
    </row>
    <row r="61" spans="1:7" s="57" customFormat="1" ht="23.25">
      <c r="A61" s="59" t="s">
        <v>369</v>
      </c>
      <c r="B61" s="59"/>
      <c r="C61" s="59"/>
      <c r="D61" s="59"/>
      <c r="E61"/>
    </row>
    <row r="62" spans="1:7" s="57" customFormat="1" ht="26.25">
      <c r="A62" s="91" t="s">
        <v>350</v>
      </c>
      <c r="B62" s="3"/>
      <c r="C62" s="3"/>
      <c r="D62" s="3"/>
    </row>
    <row r="63" spans="1:7" s="57" customFormat="1" ht="26.25">
      <c r="A63" s="91" t="s">
        <v>288</v>
      </c>
      <c r="B63" s="3"/>
      <c r="C63" s="3"/>
      <c r="D63" s="3"/>
    </row>
    <row r="64" spans="1:7" s="57" customFormat="1" ht="23.25">
      <c r="A64" s="316"/>
      <c r="B64" s="93"/>
      <c r="C64" s="93"/>
      <c r="D64" s="333" t="s">
        <v>94</v>
      </c>
      <c r="E64"/>
    </row>
    <row r="65" spans="1:24" s="57" customFormat="1" ht="19.5" customHeight="1">
      <c r="A65" s="210" t="s">
        <v>8</v>
      </c>
      <c r="B65" s="96"/>
      <c r="C65" s="335" t="s">
        <v>4</v>
      </c>
      <c r="D65" s="65"/>
      <c r="E65"/>
    </row>
    <row r="66" spans="1:24" s="57" customFormat="1" ht="19.5" customHeight="1">
      <c r="A66" s="214" t="s">
        <v>5</v>
      </c>
      <c r="B66" s="99" t="s">
        <v>6</v>
      </c>
      <c r="C66" s="215" t="s">
        <v>351</v>
      </c>
      <c r="D66" s="215" t="s">
        <v>8</v>
      </c>
      <c r="E66"/>
    </row>
    <row r="67" spans="1:24" s="57" customFormat="1" ht="23.25">
      <c r="A67" s="352">
        <v>2011</v>
      </c>
      <c r="B67" s="353"/>
      <c r="C67" s="218"/>
      <c r="D67" s="218"/>
      <c r="E67"/>
    </row>
    <row r="68" spans="1:24" s="57" customFormat="1" ht="0.75" customHeight="1">
      <c r="A68" s="143"/>
      <c r="B68" s="112"/>
      <c r="C68" s="143"/>
      <c r="D68" s="143"/>
      <c r="E68"/>
    </row>
    <row r="69" spans="1:24" s="57" customFormat="1" ht="19.5" customHeight="1">
      <c r="A69" s="104"/>
      <c r="B69" s="354" t="s">
        <v>370</v>
      </c>
      <c r="C69" s="355"/>
      <c r="D69" s="356"/>
      <c r="E69"/>
    </row>
    <row r="70" spans="1:24" s="57" customFormat="1" ht="15" customHeight="1">
      <c r="A70" s="171">
        <v>364649432</v>
      </c>
      <c r="B70" s="112" t="s">
        <v>110</v>
      </c>
      <c r="C70" s="327">
        <v>371574000</v>
      </c>
      <c r="D70" s="171">
        <v>427233821.14899999</v>
      </c>
      <c r="E70" s="200"/>
      <c r="F70" s="177"/>
    </row>
    <row r="71" spans="1:24" s="57" customFormat="1" ht="15" customHeight="1">
      <c r="A71" s="171">
        <v>7836929</v>
      </c>
      <c r="B71" s="112" t="s">
        <v>371</v>
      </c>
      <c r="C71" s="143" t="s">
        <v>61</v>
      </c>
      <c r="D71" s="171">
        <v>7507277.5580000002</v>
      </c>
      <c r="E71"/>
      <c r="F71" s="177"/>
    </row>
    <row r="72" spans="1:24" s="57" customFormat="1" ht="19.5" customHeight="1">
      <c r="A72" s="342">
        <f>SUM(A70:A71)</f>
        <v>372486361</v>
      </c>
      <c r="B72" s="242" t="s">
        <v>203</v>
      </c>
      <c r="C72" s="330">
        <f>SUM(C70)</f>
        <v>371574000</v>
      </c>
      <c r="D72" s="329">
        <f>SUM(D70:D71)</f>
        <v>434741098.70700002</v>
      </c>
      <c r="E72"/>
    </row>
    <row r="73" spans="1:24" s="57" customFormat="1" ht="19.5" customHeight="1">
      <c r="A73" s="111"/>
      <c r="B73" s="354" t="s">
        <v>372</v>
      </c>
      <c r="C73" s="327"/>
      <c r="D73" s="171"/>
      <c r="E73"/>
    </row>
    <row r="74" spans="1:24" s="57" customFormat="1" ht="15" customHeight="1">
      <c r="A74" s="171">
        <v>104197528</v>
      </c>
      <c r="B74" s="112" t="s">
        <v>373</v>
      </c>
      <c r="C74" s="327">
        <v>120300000</v>
      </c>
      <c r="D74" s="171">
        <v>149292746.917</v>
      </c>
      <c r="E74"/>
      <c r="F74" s="357"/>
      <c r="G74" s="357"/>
      <c r="H74" s="357"/>
      <c r="I74" s="357"/>
      <c r="J74" s="357"/>
      <c r="K74" s="357"/>
      <c r="L74" s="357"/>
      <c r="M74" s="357"/>
      <c r="N74" s="357"/>
      <c r="O74" s="357"/>
      <c r="P74" s="357"/>
      <c r="Q74" s="357"/>
      <c r="R74" s="357"/>
      <c r="S74" s="357"/>
      <c r="T74" s="357"/>
      <c r="U74" s="357"/>
      <c r="V74" s="357"/>
      <c r="W74" s="357"/>
      <c r="X74" s="357"/>
    </row>
    <row r="75" spans="1:24" s="57" customFormat="1" ht="15" customHeight="1">
      <c r="A75" s="171">
        <v>4752371</v>
      </c>
      <c r="B75" s="236" t="s">
        <v>323</v>
      </c>
      <c r="C75" s="327">
        <v>5158000</v>
      </c>
      <c r="D75" s="171">
        <v>5366347.3119999999</v>
      </c>
      <c r="E75"/>
      <c r="F75" s="357"/>
      <c r="G75" s="357"/>
      <c r="H75" s="357"/>
      <c r="I75" s="357"/>
      <c r="J75" s="357"/>
      <c r="K75" s="357"/>
      <c r="L75" s="357"/>
      <c r="M75" s="357"/>
      <c r="N75" s="357"/>
      <c r="O75" s="357"/>
      <c r="P75" s="357"/>
      <c r="Q75" s="357"/>
      <c r="R75" s="357"/>
      <c r="S75" s="357"/>
      <c r="T75" s="357"/>
      <c r="U75" s="357"/>
      <c r="V75" s="357"/>
      <c r="W75" s="357"/>
      <c r="X75" s="357"/>
    </row>
    <row r="76" spans="1:24" s="57" customFormat="1" ht="15" customHeight="1">
      <c r="A76" s="171">
        <v>55288495</v>
      </c>
      <c r="B76" s="112" t="s">
        <v>374</v>
      </c>
      <c r="C76" s="327">
        <v>32000000</v>
      </c>
      <c r="D76" s="171">
        <v>142350134.87</v>
      </c>
      <c r="E76"/>
      <c r="F76" s="358"/>
      <c r="G76" s="357"/>
      <c r="H76" s="357"/>
      <c r="I76" s="357"/>
      <c r="J76" s="357"/>
      <c r="K76" s="357"/>
      <c r="L76" s="357"/>
      <c r="M76" s="357"/>
      <c r="N76" s="357"/>
      <c r="O76" s="357"/>
      <c r="P76" s="357"/>
      <c r="Q76" s="357"/>
      <c r="R76" s="357"/>
      <c r="S76" s="357"/>
      <c r="T76" s="357"/>
      <c r="U76" s="357"/>
      <c r="V76" s="357"/>
      <c r="W76" s="357"/>
      <c r="X76" s="357"/>
    </row>
    <row r="77" spans="1:24" s="57" customFormat="1" ht="15" customHeight="1">
      <c r="A77" s="171">
        <v>157872567</v>
      </c>
      <c r="B77" s="50" t="s">
        <v>331</v>
      </c>
      <c r="C77" s="327">
        <v>191000000</v>
      </c>
      <c r="D77" s="171">
        <v>200633295</v>
      </c>
      <c r="E77"/>
      <c r="F77" s="357"/>
      <c r="G77" s="357"/>
      <c r="H77" s="357"/>
      <c r="I77" s="357"/>
      <c r="J77" s="357"/>
      <c r="K77" s="357"/>
      <c r="L77" s="357"/>
      <c r="M77" s="357"/>
      <c r="N77" s="357"/>
      <c r="O77" s="357"/>
      <c r="P77" s="357"/>
      <c r="Q77" s="357"/>
      <c r="R77" s="357"/>
      <c r="S77" s="357"/>
      <c r="T77" s="357"/>
      <c r="U77" s="357"/>
      <c r="V77" s="357"/>
      <c r="W77" s="357"/>
      <c r="X77" s="357"/>
    </row>
    <row r="78" spans="1:24" s="57" customFormat="1" ht="15" customHeight="1">
      <c r="A78" s="171">
        <v>15691581</v>
      </c>
      <c r="B78" s="204" t="s">
        <v>333</v>
      </c>
      <c r="C78" s="327">
        <v>15925000</v>
      </c>
      <c r="D78" s="171">
        <v>12897799.865</v>
      </c>
      <c r="E78"/>
      <c r="F78" s="357"/>
      <c r="G78" s="357"/>
      <c r="H78" s="357"/>
      <c r="I78" s="357"/>
      <c r="J78" s="357"/>
      <c r="K78" s="357"/>
      <c r="L78" s="357"/>
      <c r="M78" s="357"/>
      <c r="N78" s="357"/>
      <c r="O78" s="357"/>
      <c r="P78" s="357"/>
      <c r="Q78" s="357"/>
      <c r="R78" s="357"/>
      <c r="S78" s="357"/>
      <c r="T78" s="357"/>
      <c r="U78" s="357"/>
      <c r="V78" s="357"/>
      <c r="W78" s="357"/>
      <c r="X78" s="357"/>
    </row>
    <row r="79" spans="1:24" s="57" customFormat="1" ht="15" customHeight="1">
      <c r="A79" s="171">
        <v>91060592</v>
      </c>
      <c r="B79" s="50" t="s">
        <v>375</v>
      </c>
      <c r="C79" s="327">
        <v>20266000</v>
      </c>
      <c r="D79" s="171">
        <v>23688940.197000001</v>
      </c>
      <c r="E79"/>
      <c r="F79" s="357"/>
      <c r="G79" s="357"/>
      <c r="H79" s="357"/>
      <c r="I79" s="357"/>
      <c r="J79" s="357"/>
      <c r="K79" s="357"/>
      <c r="L79" s="357"/>
      <c r="M79" s="357"/>
      <c r="N79" s="357"/>
      <c r="O79" s="357"/>
      <c r="P79" s="357"/>
      <c r="Q79" s="357"/>
      <c r="R79" s="357"/>
      <c r="S79" s="357"/>
      <c r="T79" s="357"/>
      <c r="U79" s="357"/>
      <c r="V79" s="357"/>
      <c r="W79" s="357"/>
      <c r="X79" s="357"/>
    </row>
    <row r="80" spans="1:24" s="57" customFormat="1" ht="15" customHeight="1">
      <c r="A80" s="171">
        <v>200000000</v>
      </c>
      <c r="B80" s="50" t="s">
        <v>342</v>
      </c>
      <c r="C80" s="143" t="s">
        <v>61</v>
      </c>
      <c r="D80" s="143" t="s">
        <v>61</v>
      </c>
      <c r="E80"/>
      <c r="F80" s="357"/>
      <c r="G80" s="357"/>
      <c r="H80" s="357"/>
      <c r="I80" s="357"/>
      <c r="J80" s="357"/>
      <c r="K80" s="357"/>
      <c r="L80" s="357"/>
      <c r="M80" s="357"/>
      <c r="N80" s="357"/>
      <c r="O80" s="357"/>
      <c r="P80" s="357"/>
      <c r="Q80" s="357"/>
      <c r="R80" s="357"/>
      <c r="S80" s="357"/>
      <c r="T80" s="357"/>
      <c r="U80" s="357"/>
      <c r="V80" s="357"/>
      <c r="W80" s="357"/>
      <c r="X80" s="357"/>
    </row>
    <row r="81" spans="1:24" s="57" customFormat="1" ht="15" customHeight="1">
      <c r="A81" s="143" t="s">
        <v>61</v>
      </c>
      <c r="B81" s="178" t="s">
        <v>346</v>
      </c>
      <c r="C81" s="143" t="s">
        <v>61</v>
      </c>
      <c r="D81" s="171">
        <v>2163700.3790000002</v>
      </c>
      <c r="E81"/>
      <c r="F81" s="357"/>
      <c r="G81" s="357"/>
      <c r="H81" s="357"/>
      <c r="I81" s="357"/>
      <c r="J81" s="357"/>
      <c r="K81" s="357"/>
      <c r="L81" s="357"/>
      <c r="M81" s="357"/>
      <c r="N81" s="357"/>
      <c r="O81" s="357"/>
      <c r="P81" s="357"/>
      <c r="Q81" s="357"/>
      <c r="R81" s="357"/>
      <c r="S81" s="357"/>
      <c r="T81" s="357"/>
      <c r="U81" s="357"/>
      <c r="V81" s="357"/>
      <c r="W81" s="357"/>
      <c r="X81" s="357"/>
    </row>
    <row r="82" spans="1:24" s="57" customFormat="1" ht="19.5" customHeight="1">
      <c r="A82" s="342">
        <f>SUM(A74:A80)</f>
        <v>628863134</v>
      </c>
      <c r="B82" s="242" t="s">
        <v>206</v>
      </c>
      <c r="C82" s="329">
        <f>SUM(C74:C81)</f>
        <v>384649000</v>
      </c>
      <c r="D82" s="329">
        <f>SUM(D74:D81)</f>
        <v>536392964.54000002</v>
      </c>
      <c r="E82"/>
      <c r="F82" s="357"/>
      <c r="G82" s="357"/>
      <c r="H82" s="357"/>
      <c r="I82" s="357"/>
      <c r="J82" s="357"/>
      <c r="K82" s="357"/>
      <c r="L82" s="357"/>
      <c r="M82" s="357"/>
      <c r="N82" s="357"/>
      <c r="O82" s="357"/>
      <c r="P82" s="357"/>
      <c r="Q82" s="357"/>
      <c r="R82" s="357"/>
      <c r="S82" s="357"/>
      <c r="T82" s="357"/>
      <c r="U82" s="357"/>
      <c r="V82" s="357"/>
      <c r="W82" s="357"/>
      <c r="X82" s="357"/>
    </row>
    <row r="83" spans="1:24" s="57" customFormat="1" ht="19.5" customHeight="1">
      <c r="A83" s="111"/>
      <c r="B83" s="354" t="s">
        <v>376</v>
      </c>
      <c r="C83" s="327"/>
      <c r="D83" s="171"/>
      <c r="E83"/>
      <c r="F83" s="357"/>
      <c r="G83" s="357"/>
      <c r="H83" s="357"/>
      <c r="I83" s="357"/>
      <c r="J83" s="357"/>
      <c r="K83" s="357"/>
      <c r="L83" s="357"/>
      <c r="M83" s="357"/>
      <c r="N83" s="357"/>
      <c r="O83" s="357"/>
      <c r="P83" s="357"/>
      <c r="Q83" s="357"/>
      <c r="R83" s="357"/>
      <c r="S83" s="357"/>
      <c r="T83" s="357"/>
      <c r="U83" s="357"/>
      <c r="V83" s="357"/>
      <c r="W83" s="357"/>
      <c r="X83" s="357"/>
    </row>
    <row r="84" spans="1:24" s="57" customFormat="1" ht="17.25" customHeight="1">
      <c r="A84" s="171">
        <v>98438979</v>
      </c>
      <c r="B84" s="112" t="s">
        <v>95</v>
      </c>
      <c r="C84" s="327">
        <v>54856000</v>
      </c>
      <c r="D84" s="171">
        <v>106441576.289</v>
      </c>
      <c r="E84" s="200"/>
      <c r="F84" s="358"/>
      <c r="G84" s="357"/>
      <c r="H84" s="357"/>
      <c r="I84" s="357"/>
      <c r="J84" s="357"/>
      <c r="K84" s="357"/>
      <c r="L84" s="357"/>
      <c r="M84" s="357"/>
      <c r="N84" s="357"/>
      <c r="O84" s="357"/>
      <c r="P84" s="357"/>
      <c r="Q84" s="357"/>
      <c r="R84" s="357"/>
      <c r="S84" s="357"/>
      <c r="T84" s="357"/>
      <c r="U84" s="357"/>
      <c r="V84" s="357"/>
      <c r="W84" s="357"/>
      <c r="X84" s="357"/>
    </row>
    <row r="85" spans="1:24" s="57" customFormat="1" ht="17.25" customHeight="1">
      <c r="A85" s="171">
        <v>26664026</v>
      </c>
      <c r="B85" s="119" t="s">
        <v>377</v>
      </c>
      <c r="C85" s="327">
        <v>28198000</v>
      </c>
      <c r="D85" s="171">
        <v>32210798.210999999</v>
      </c>
      <c r="E85"/>
      <c r="F85" s="357"/>
      <c r="G85" s="357"/>
      <c r="H85" s="357"/>
      <c r="I85" s="357"/>
      <c r="J85" s="357"/>
      <c r="K85" s="357"/>
      <c r="L85" s="357"/>
      <c r="M85" s="357"/>
      <c r="N85" s="357"/>
      <c r="O85" s="357"/>
      <c r="P85" s="357"/>
      <c r="Q85" s="357"/>
      <c r="R85" s="357"/>
      <c r="S85" s="357"/>
      <c r="T85" s="357"/>
      <c r="U85" s="357"/>
      <c r="V85" s="357"/>
      <c r="W85" s="357"/>
      <c r="X85" s="357"/>
    </row>
    <row r="86" spans="1:24" s="57" customFormat="1" ht="17.25" customHeight="1">
      <c r="A86" s="171">
        <v>65514278</v>
      </c>
      <c r="B86" s="178" t="s">
        <v>378</v>
      </c>
      <c r="C86" s="328">
        <f>65195000-C87</f>
        <v>62089000</v>
      </c>
      <c r="D86" s="171">
        <f>76993481.368-D87</f>
        <v>73070360.834000006</v>
      </c>
      <c r="E86" s="359"/>
      <c r="F86" s="360"/>
      <c r="G86" s="357"/>
      <c r="H86" s="357"/>
      <c r="I86" s="357"/>
      <c r="J86" s="357"/>
      <c r="K86" s="357"/>
      <c r="L86" s="357"/>
      <c r="M86" s="357"/>
      <c r="N86" s="357"/>
      <c r="O86" s="357"/>
      <c r="P86" s="357"/>
      <c r="Q86" s="357"/>
      <c r="R86" s="357"/>
      <c r="S86" s="357"/>
      <c r="T86" s="357"/>
      <c r="U86" s="357"/>
      <c r="V86" s="357"/>
      <c r="W86" s="357"/>
      <c r="X86" s="357"/>
    </row>
    <row r="87" spans="1:24" s="57" customFormat="1" ht="17.25" customHeight="1">
      <c r="A87" s="111">
        <v>3185121</v>
      </c>
      <c r="B87" s="178" t="s">
        <v>379</v>
      </c>
      <c r="C87" s="107">
        <v>3106000</v>
      </c>
      <c r="D87" s="111">
        <v>3923120.534</v>
      </c>
      <c r="E87" s="158"/>
      <c r="F87" s="360"/>
      <c r="G87" s="357"/>
      <c r="H87" s="357"/>
      <c r="I87" s="357"/>
      <c r="J87" s="357"/>
      <c r="K87" s="357"/>
      <c r="L87" s="357"/>
      <c r="M87" s="357"/>
      <c r="N87" s="357"/>
      <c r="O87" s="357"/>
      <c r="P87" s="357"/>
      <c r="Q87" s="357"/>
      <c r="R87" s="357"/>
      <c r="S87" s="357"/>
      <c r="T87" s="357"/>
      <c r="U87" s="357"/>
      <c r="V87" s="357"/>
      <c r="W87" s="357"/>
      <c r="X87" s="357"/>
    </row>
    <row r="88" spans="1:24" s="57" customFormat="1" ht="17.25" customHeight="1">
      <c r="A88" s="171">
        <v>61850676</v>
      </c>
      <c r="B88" s="178" t="s">
        <v>118</v>
      </c>
      <c r="C88" s="107">
        <v>59734000</v>
      </c>
      <c r="D88" s="187">
        <v>70616222.201000005</v>
      </c>
      <c r="E88"/>
      <c r="F88" s="357"/>
      <c r="G88" s="357"/>
      <c r="H88" s="357"/>
      <c r="I88" s="357"/>
      <c r="J88" s="357"/>
      <c r="K88" s="357"/>
      <c r="L88" s="357"/>
      <c r="M88" s="357"/>
      <c r="N88" s="357"/>
      <c r="O88" s="357"/>
      <c r="P88" s="357"/>
      <c r="Q88" s="357"/>
      <c r="R88" s="357"/>
      <c r="S88" s="357"/>
      <c r="T88" s="357"/>
      <c r="U88" s="357"/>
      <c r="V88" s="357"/>
      <c r="W88" s="357"/>
      <c r="X88" s="357"/>
    </row>
    <row r="89" spans="1:24" s="57" customFormat="1" ht="17.25" customHeight="1">
      <c r="A89" s="171">
        <v>2569850</v>
      </c>
      <c r="B89" s="112" t="s">
        <v>324</v>
      </c>
      <c r="C89" s="327">
        <v>2594000</v>
      </c>
      <c r="D89" s="171">
        <v>2571268.3229999999</v>
      </c>
      <c r="E89"/>
      <c r="F89" s="357"/>
      <c r="G89" s="357"/>
      <c r="H89" s="357"/>
      <c r="I89" s="357"/>
      <c r="J89" s="357"/>
      <c r="K89" s="357"/>
      <c r="L89" s="357"/>
      <c r="M89" s="357"/>
      <c r="N89" s="357"/>
      <c r="O89" s="357"/>
      <c r="P89" s="357"/>
      <c r="Q89" s="357"/>
      <c r="R89" s="357"/>
      <c r="S89" s="357"/>
      <c r="T89" s="357"/>
      <c r="U89" s="357"/>
      <c r="V89" s="357"/>
      <c r="W89" s="357"/>
      <c r="X89" s="357"/>
    </row>
    <row r="90" spans="1:24" s="57" customFormat="1" ht="17.25" customHeight="1">
      <c r="A90" s="171">
        <v>8445696</v>
      </c>
      <c r="B90" s="112" t="s">
        <v>340</v>
      </c>
      <c r="C90" s="327">
        <v>8867000</v>
      </c>
      <c r="D90" s="171">
        <v>10584917.033</v>
      </c>
      <c r="E90"/>
      <c r="F90" s="357"/>
      <c r="G90" s="357"/>
      <c r="H90" s="357"/>
      <c r="I90" s="357"/>
      <c r="J90" s="357"/>
      <c r="K90" s="357"/>
      <c r="L90" s="357"/>
      <c r="M90" s="357"/>
      <c r="N90" s="357"/>
      <c r="O90" s="357"/>
      <c r="P90" s="357"/>
      <c r="Q90" s="357"/>
      <c r="R90" s="357"/>
      <c r="S90" s="357"/>
      <c r="T90" s="357"/>
      <c r="U90" s="357"/>
      <c r="V90" s="357"/>
      <c r="W90" s="357"/>
      <c r="X90" s="357"/>
    </row>
    <row r="91" spans="1:24" s="57" customFormat="1" ht="17.25" customHeight="1">
      <c r="A91" s="171">
        <v>146861556</v>
      </c>
      <c r="B91" s="178" t="s">
        <v>213</v>
      </c>
      <c r="C91" s="327">
        <v>101221000</v>
      </c>
      <c r="D91" s="171">
        <v>146635866</v>
      </c>
      <c r="E91"/>
      <c r="F91" s="357"/>
      <c r="G91" s="357"/>
      <c r="H91" s="357"/>
      <c r="I91" s="357"/>
      <c r="J91" s="357"/>
      <c r="K91" s="357"/>
      <c r="L91" s="357"/>
      <c r="M91" s="357"/>
      <c r="N91" s="357"/>
      <c r="O91" s="357"/>
      <c r="P91" s="357"/>
      <c r="Q91" s="357"/>
      <c r="R91" s="357"/>
      <c r="S91" s="357"/>
      <c r="T91" s="357"/>
      <c r="U91" s="357"/>
      <c r="V91" s="357"/>
      <c r="W91" s="357"/>
      <c r="X91" s="357"/>
    </row>
    <row r="92" spans="1:24" s="57" customFormat="1" ht="19.5" customHeight="1">
      <c r="A92" s="342">
        <f>SUM(A84:A91)</f>
        <v>413530182</v>
      </c>
      <c r="B92" s="242" t="s">
        <v>214</v>
      </c>
      <c r="C92" s="330">
        <f>SUM(C84:C91)</f>
        <v>320665000</v>
      </c>
      <c r="D92" s="329">
        <f>SUM(D84:D91)</f>
        <v>446054129.42500001</v>
      </c>
      <c r="E92"/>
      <c r="F92" s="361"/>
      <c r="G92" s="361"/>
      <c r="H92" s="357"/>
      <c r="I92" s="357"/>
      <c r="J92" s="357"/>
      <c r="K92" s="357"/>
      <c r="L92" s="357"/>
      <c r="M92" s="357"/>
      <c r="N92" s="357"/>
      <c r="O92" s="357"/>
      <c r="P92" s="357"/>
      <c r="Q92" s="357"/>
      <c r="R92" s="357"/>
      <c r="S92" s="357"/>
      <c r="T92" s="357"/>
      <c r="U92" s="357"/>
      <c r="V92" s="357"/>
      <c r="W92" s="357"/>
      <c r="X92" s="357"/>
    </row>
    <row r="93" spans="1:24" s="57" customFormat="1" ht="19.5" customHeight="1">
      <c r="A93" s="111"/>
      <c r="B93" s="354" t="s">
        <v>380</v>
      </c>
      <c r="C93" s="327"/>
      <c r="D93" s="171"/>
      <c r="E93"/>
      <c r="F93" s="357"/>
      <c r="G93" s="357"/>
      <c r="H93" s="357"/>
      <c r="I93" s="357"/>
      <c r="J93" s="357"/>
      <c r="K93" s="357"/>
      <c r="L93" s="357"/>
      <c r="M93" s="357"/>
      <c r="N93" s="357"/>
      <c r="O93" s="357"/>
      <c r="P93" s="357"/>
      <c r="Q93" s="357"/>
      <c r="R93" s="357"/>
      <c r="S93" s="357"/>
      <c r="T93" s="357"/>
      <c r="U93" s="357"/>
      <c r="V93" s="357"/>
      <c r="W93" s="357"/>
      <c r="X93" s="357"/>
    </row>
    <row r="94" spans="1:24" s="57" customFormat="1" ht="16.5" customHeight="1">
      <c r="A94" s="171"/>
      <c r="B94" s="112" t="s">
        <v>381</v>
      </c>
      <c r="C94" s="327"/>
      <c r="D94" s="171"/>
      <c r="E94" s="200"/>
      <c r="F94" s="358"/>
      <c r="G94" s="357"/>
      <c r="H94" s="357"/>
      <c r="I94" s="357"/>
      <c r="J94" s="357"/>
      <c r="K94" s="357"/>
      <c r="L94" s="357"/>
      <c r="M94" s="357"/>
      <c r="N94" s="357"/>
      <c r="O94" s="357"/>
      <c r="P94" s="357"/>
      <c r="Q94" s="357"/>
      <c r="R94" s="357"/>
      <c r="S94" s="357"/>
      <c r="T94" s="357"/>
      <c r="U94" s="357"/>
      <c r="V94" s="357"/>
      <c r="W94" s="357"/>
      <c r="X94" s="357"/>
    </row>
    <row r="95" spans="1:24" s="57" customFormat="1" ht="16.5" customHeight="1">
      <c r="A95" s="171">
        <v>1613106</v>
      </c>
      <c r="B95" s="50" t="s">
        <v>382</v>
      </c>
      <c r="C95" s="327">
        <v>1670000</v>
      </c>
      <c r="D95" s="171">
        <v>2346090</v>
      </c>
      <c r="E95" s="200"/>
      <c r="F95" s="358"/>
      <c r="G95" s="357"/>
      <c r="H95" s="357"/>
      <c r="I95" s="357"/>
      <c r="J95" s="357"/>
      <c r="K95" s="357"/>
      <c r="L95" s="357"/>
      <c r="M95" s="357"/>
      <c r="N95" s="357"/>
      <c r="O95" s="357"/>
      <c r="P95" s="357"/>
      <c r="Q95" s="357"/>
      <c r="R95" s="357"/>
      <c r="S95" s="357"/>
      <c r="T95" s="357"/>
      <c r="U95" s="357"/>
      <c r="V95" s="357"/>
      <c r="W95" s="357"/>
      <c r="X95" s="357"/>
    </row>
    <row r="96" spans="1:24" s="57" customFormat="1" ht="16.5" customHeight="1">
      <c r="A96" s="171"/>
      <c r="B96" s="112" t="s">
        <v>314</v>
      </c>
      <c r="C96" s="327"/>
      <c r="D96" s="171"/>
      <c r="E96" s="200"/>
      <c r="F96" s="358"/>
      <c r="G96" s="357"/>
      <c r="H96" s="357"/>
      <c r="I96" s="357"/>
      <c r="J96" s="357"/>
      <c r="K96" s="357"/>
      <c r="L96" s="357"/>
      <c r="M96" s="357"/>
      <c r="N96" s="357"/>
      <c r="O96" s="357"/>
      <c r="P96" s="357"/>
      <c r="Q96" s="357"/>
      <c r="R96" s="357"/>
      <c r="S96" s="357"/>
      <c r="T96" s="357"/>
      <c r="U96" s="357"/>
      <c r="V96" s="357"/>
      <c r="W96" s="357"/>
      <c r="X96" s="357"/>
    </row>
    <row r="97" spans="1:24" s="57" customFormat="1" ht="16.5" customHeight="1">
      <c r="A97" s="171">
        <v>13000000</v>
      </c>
      <c r="B97" s="50" t="s">
        <v>383</v>
      </c>
      <c r="C97" s="111">
        <v>13000000</v>
      </c>
      <c r="D97" s="327">
        <v>13005244</v>
      </c>
      <c r="E97" s="200"/>
      <c r="F97" s="358"/>
      <c r="G97" s="357"/>
      <c r="H97" s="357"/>
      <c r="I97" s="357"/>
      <c r="J97" s="357"/>
      <c r="K97" s="357"/>
      <c r="L97" s="357"/>
      <c r="M97" s="357"/>
      <c r="N97" s="357"/>
      <c r="O97" s="357"/>
      <c r="P97" s="357"/>
      <c r="Q97" s="357"/>
      <c r="R97" s="357"/>
      <c r="S97" s="357"/>
      <c r="T97" s="357"/>
      <c r="U97" s="357"/>
      <c r="V97" s="357"/>
      <c r="W97" s="357"/>
      <c r="X97" s="357"/>
    </row>
    <row r="98" spans="1:24" s="57" customFormat="1" ht="16.5" customHeight="1">
      <c r="A98" s="171">
        <v>29714735</v>
      </c>
      <c r="B98" s="112" t="s">
        <v>103</v>
      </c>
      <c r="C98" s="327">
        <v>7332000</v>
      </c>
      <c r="D98" s="171">
        <v>8618144.0490000006</v>
      </c>
      <c r="E98"/>
      <c r="F98" s="357"/>
      <c r="G98" s="357"/>
      <c r="H98" s="357"/>
      <c r="I98" s="357"/>
      <c r="J98" s="357"/>
      <c r="K98" s="357"/>
      <c r="L98" s="357"/>
      <c r="M98" s="357"/>
      <c r="N98" s="357"/>
      <c r="O98" s="357"/>
      <c r="P98" s="357"/>
      <c r="Q98" s="357"/>
      <c r="R98" s="357"/>
      <c r="S98" s="357"/>
      <c r="T98" s="357"/>
      <c r="U98" s="357"/>
      <c r="V98" s="357"/>
      <c r="W98" s="357"/>
      <c r="X98" s="357"/>
    </row>
    <row r="99" spans="1:24" s="57" customFormat="1" ht="16.5" customHeight="1">
      <c r="A99" s="171">
        <v>8091743</v>
      </c>
      <c r="B99" s="112" t="s">
        <v>218</v>
      </c>
      <c r="C99" s="327">
        <v>8573000</v>
      </c>
      <c r="D99" s="171">
        <v>9809882.6879999992</v>
      </c>
      <c r="F99" s="357"/>
      <c r="G99" s="357"/>
      <c r="H99" s="357"/>
      <c r="I99" s="357"/>
      <c r="J99" s="357"/>
      <c r="K99" s="357"/>
      <c r="L99" s="357"/>
      <c r="M99" s="357"/>
      <c r="N99" s="357"/>
      <c r="O99" s="357"/>
      <c r="P99" s="357"/>
      <c r="Q99" s="357"/>
      <c r="R99" s="357"/>
      <c r="S99" s="357"/>
      <c r="T99" s="357"/>
      <c r="U99" s="357"/>
      <c r="V99" s="357"/>
      <c r="W99" s="357"/>
      <c r="X99" s="357"/>
    </row>
    <row r="100" spans="1:24" s="57" customFormat="1" ht="16.5" customHeight="1">
      <c r="A100" s="171">
        <v>1429161</v>
      </c>
      <c r="B100" s="112" t="s">
        <v>677</v>
      </c>
      <c r="C100" s="327">
        <v>1432000</v>
      </c>
      <c r="D100" s="171">
        <v>1779972.5970000001</v>
      </c>
      <c r="F100" s="357"/>
      <c r="G100" s="357"/>
      <c r="H100" s="357"/>
      <c r="I100" s="357"/>
      <c r="J100" s="357"/>
      <c r="K100" s="357"/>
      <c r="L100" s="357"/>
      <c r="M100" s="357"/>
      <c r="N100" s="357"/>
      <c r="O100" s="357"/>
      <c r="P100" s="357"/>
      <c r="Q100" s="357"/>
      <c r="R100" s="357"/>
      <c r="S100" s="357"/>
      <c r="T100" s="357"/>
      <c r="U100" s="357"/>
      <c r="V100" s="357"/>
      <c r="W100" s="357"/>
      <c r="X100" s="357"/>
    </row>
    <row r="101" spans="1:24" s="57" customFormat="1" ht="16.5" customHeight="1">
      <c r="A101" s="171">
        <v>1351450</v>
      </c>
      <c r="B101" s="178" t="s">
        <v>384</v>
      </c>
      <c r="C101" s="328">
        <v>1545000</v>
      </c>
      <c r="D101" s="187">
        <v>1650600</v>
      </c>
      <c r="E101" s="177"/>
      <c r="F101" s="358"/>
      <c r="G101" s="357"/>
      <c r="H101" s="357"/>
      <c r="I101" s="357"/>
      <c r="J101" s="357"/>
      <c r="K101" s="357"/>
      <c r="L101" s="357"/>
      <c r="M101" s="357"/>
      <c r="N101" s="357"/>
      <c r="O101" s="357"/>
      <c r="P101" s="357"/>
      <c r="Q101" s="357"/>
      <c r="R101" s="357"/>
      <c r="S101" s="357"/>
      <c r="T101" s="357"/>
      <c r="U101" s="357"/>
      <c r="V101" s="357"/>
      <c r="W101" s="357"/>
      <c r="X101" s="357"/>
    </row>
    <row r="102" spans="1:24" s="57" customFormat="1" ht="16.5" customHeight="1">
      <c r="A102" s="171">
        <v>22665757</v>
      </c>
      <c r="B102" s="112" t="s">
        <v>330</v>
      </c>
      <c r="C102" s="327">
        <v>26848000</v>
      </c>
      <c r="D102" s="171">
        <v>35021658</v>
      </c>
      <c r="F102" s="357"/>
      <c r="G102" s="357"/>
      <c r="H102" s="357"/>
      <c r="I102" s="357"/>
      <c r="J102" s="357"/>
      <c r="K102" s="357"/>
      <c r="L102" s="357"/>
      <c r="M102" s="357"/>
      <c r="N102" s="357"/>
      <c r="O102" s="357"/>
      <c r="P102" s="357"/>
      <c r="Q102" s="357"/>
      <c r="R102" s="357"/>
      <c r="S102" s="357"/>
      <c r="T102" s="357"/>
      <c r="U102" s="357"/>
      <c r="V102" s="357"/>
      <c r="W102" s="357"/>
      <c r="X102" s="357"/>
    </row>
    <row r="103" spans="1:24" s="57" customFormat="1" ht="16.5" customHeight="1">
      <c r="A103" s="171">
        <v>33295890</v>
      </c>
      <c r="B103" s="112" t="s">
        <v>334</v>
      </c>
      <c r="C103" s="327">
        <v>29401000</v>
      </c>
      <c r="D103" s="171">
        <v>43549388.960000001</v>
      </c>
      <c r="F103" s="357"/>
      <c r="G103" s="357"/>
      <c r="H103" s="357"/>
      <c r="I103" s="357"/>
      <c r="J103" s="357"/>
      <c r="K103" s="357"/>
      <c r="L103" s="357"/>
      <c r="M103" s="357"/>
      <c r="N103" s="357"/>
      <c r="O103" s="357"/>
      <c r="P103" s="357"/>
      <c r="Q103" s="357"/>
      <c r="R103" s="357"/>
      <c r="S103" s="357"/>
      <c r="T103" s="357"/>
      <c r="U103" s="357"/>
      <c r="V103" s="357"/>
      <c r="W103" s="357"/>
      <c r="X103" s="357"/>
    </row>
    <row r="104" spans="1:24" s="57" customFormat="1" ht="16.5" customHeight="1">
      <c r="A104" s="171">
        <v>6374893</v>
      </c>
      <c r="B104" s="112" t="s">
        <v>140</v>
      </c>
      <c r="C104" s="327">
        <v>6938000</v>
      </c>
      <c r="D104" s="327">
        <v>8006322</v>
      </c>
      <c r="F104" s="357"/>
      <c r="G104" s="357"/>
      <c r="H104" s="357"/>
      <c r="I104" s="357"/>
      <c r="J104" s="357"/>
      <c r="K104" s="357"/>
      <c r="L104" s="357"/>
      <c r="M104" s="357"/>
      <c r="N104" s="357"/>
      <c r="O104" s="357"/>
      <c r="P104" s="357"/>
      <c r="Q104" s="357"/>
      <c r="R104" s="357"/>
      <c r="S104" s="357"/>
      <c r="T104" s="357"/>
      <c r="U104" s="357"/>
      <c r="V104" s="357"/>
      <c r="W104" s="357"/>
      <c r="X104" s="357"/>
    </row>
    <row r="105" spans="1:24" s="57" customFormat="1" ht="16.5" customHeight="1">
      <c r="A105" s="143" t="s">
        <v>61</v>
      </c>
      <c r="B105" s="178" t="s">
        <v>344</v>
      </c>
      <c r="C105" s="114">
        <v>18129000</v>
      </c>
      <c r="D105" s="327">
        <v>27610254.771000002</v>
      </c>
      <c r="F105" s="357"/>
      <c r="G105" s="357"/>
      <c r="H105" s="357"/>
      <c r="I105" s="357"/>
      <c r="J105" s="357"/>
      <c r="K105" s="357"/>
      <c r="L105" s="357"/>
      <c r="M105" s="357"/>
      <c r="N105" s="357"/>
      <c r="O105" s="357"/>
      <c r="P105" s="357"/>
      <c r="Q105" s="357"/>
      <c r="R105" s="357"/>
      <c r="S105" s="357"/>
      <c r="T105" s="357"/>
      <c r="U105" s="357"/>
      <c r="V105" s="357"/>
      <c r="W105" s="357"/>
      <c r="X105" s="357"/>
    </row>
    <row r="106" spans="1:24" s="57" customFormat="1" ht="19.5" customHeight="1">
      <c r="A106" s="342">
        <f>SUM(A94:A104)</f>
        <v>117536735</v>
      </c>
      <c r="B106" s="242" t="s">
        <v>385</v>
      </c>
      <c r="C106" s="330">
        <f>SUM(C94:C105)</f>
        <v>114868000</v>
      </c>
      <c r="D106" s="330">
        <f>SUM(D94:D105)</f>
        <v>151397557.065</v>
      </c>
      <c r="F106" s="357"/>
      <c r="G106" s="357"/>
      <c r="H106" s="357"/>
      <c r="I106" s="357"/>
      <c r="J106" s="357"/>
      <c r="K106" s="357"/>
      <c r="L106" s="357"/>
      <c r="M106" s="357"/>
      <c r="N106" s="357"/>
      <c r="O106" s="357"/>
      <c r="P106" s="357"/>
      <c r="Q106" s="357"/>
      <c r="R106" s="357"/>
      <c r="S106" s="357"/>
      <c r="T106" s="357"/>
      <c r="U106" s="357"/>
      <c r="V106" s="357"/>
      <c r="W106" s="357"/>
      <c r="X106" s="357"/>
    </row>
    <row r="107" spans="1:24" s="57" customFormat="1" ht="19.5" customHeight="1">
      <c r="A107" s="362"/>
      <c r="B107" s="363"/>
      <c r="C107" s="364"/>
      <c r="D107" s="364"/>
      <c r="F107" s="357"/>
      <c r="G107" s="357"/>
      <c r="H107" s="357"/>
      <c r="I107" s="357"/>
      <c r="J107" s="357"/>
      <c r="K107" s="357"/>
      <c r="L107" s="357"/>
      <c r="M107" s="357"/>
      <c r="N107" s="357"/>
      <c r="O107" s="357"/>
      <c r="P107" s="357"/>
      <c r="Q107" s="357"/>
      <c r="R107" s="357"/>
      <c r="S107" s="357"/>
      <c r="T107" s="357"/>
      <c r="U107" s="357"/>
      <c r="V107" s="357"/>
      <c r="W107" s="357"/>
      <c r="X107" s="357"/>
    </row>
    <row r="108" spans="1:24" s="57" customFormat="1" ht="16.5" customHeight="1">
      <c r="A108" s="365"/>
      <c r="B108" s="263" t="s">
        <v>386</v>
      </c>
      <c r="C108" s="365"/>
      <c r="D108" s="365"/>
      <c r="F108" s="357"/>
      <c r="G108" s="357"/>
      <c r="H108" s="357"/>
      <c r="I108" s="357"/>
      <c r="J108" s="357"/>
      <c r="K108" s="357"/>
      <c r="L108" s="357"/>
      <c r="M108" s="357"/>
      <c r="N108" s="357"/>
      <c r="O108" s="357"/>
      <c r="P108" s="357"/>
      <c r="Q108" s="357"/>
      <c r="R108" s="357"/>
      <c r="S108" s="357"/>
      <c r="T108" s="357"/>
      <c r="U108" s="357"/>
      <c r="V108" s="357"/>
      <c r="W108" s="357"/>
      <c r="X108" s="357"/>
    </row>
    <row r="109" spans="1:24" s="57" customFormat="1" ht="18.75" customHeight="1">
      <c r="A109" s="366"/>
      <c r="B109" s="367"/>
      <c r="F109" s="357"/>
      <c r="G109" s="357"/>
      <c r="H109" s="357"/>
      <c r="I109" s="357"/>
      <c r="J109" s="357"/>
      <c r="K109" s="357"/>
      <c r="L109" s="357"/>
      <c r="M109" s="357"/>
      <c r="N109" s="357"/>
      <c r="O109" s="357"/>
      <c r="P109" s="357"/>
      <c r="Q109" s="357"/>
      <c r="R109" s="357"/>
      <c r="S109" s="357"/>
      <c r="T109" s="357"/>
      <c r="U109" s="357"/>
      <c r="V109" s="357"/>
      <c r="W109" s="357"/>
      <c r="X109" s="357"/>
    </row>
    <row r="110" spans="1:24" s="57" customFormat="1" ht="13.5" customHeight="1">
      <c r="A110" s="365"/>
      <c r="B110" s="365"/>
      <c r="C110"/>
      <c r="D110"/>
      <c r="F110" s="357"/>
      <c r="G110" s="357"/>
      <c r="H110" s="357"/>
      <c r="I110" s="357"/>
      <c r="J110" s="357"/>
      <c r="K110" s="357"/>
      <c r="L110" s="357"/>
      <c r="M110" s="357"/>
      <c r="N110" s="357"/>
      <c r="O110" s="357"/>
      <c r="P110" s="357"/>
      <c r="Q110" s="357"/>
      <c r="R110" s="357"/>
      <c r="S110" s="357"/>
      <c r="T110" s="357"/>
      <c r="U110" s="357"/>
      <c r="V110" s="357"/>
      <c r="W110" s="357"/>
      <c r="X110" s="357"/>
    </row>
    <row r="111" spans="1:24" s="57" customFormat="1" ht="13.5" customHeight="1">
      <c r="A111" s="365"/>
      <c r="B111" s="365"/>
      <c r="C111"/>
      <c r="D111"/>
      <c r="F111" s="357"/>
      <c r="G111" s="357"/>
      <c r="H111" s="357"/>
      <c r="I111" s="357"/>
      <c r="J111" s="357"/>
      <c r="K111" s="357"/>
      <c r="L111" s="357"/>
      <c r="M111" s="357"/>
      <c r="N111" s="357"/>
      <c r="O111" s="357"/>
      <c r="P111" s="357"/>
      <c r="Q111" s="357"/>
      <c r="R111" s="357"/>
      <c r="S111" s="357"/>
      <c r="T111" s="357"/>
      <c r="U111" s="357"/>
      <c r="V111" s="357"/>
      <c r="W111" s="357"/>
      <c r="X111" s="357"/>
    </row>
    <row r="112" spans="1:24" s="57" customFormat="1" ht="13.5" customHeight="1">
      <c r="A112" s="365"/>
      <c r="B112" s="365"/>
      <c r="C112"/>
      <c r="D112"/>
      <c r="F112" s="357"/>
      <c r="G112" s="357"/>
      <c r="H112" s="357"/>
      <c r="I112" s="357"/>
      <c r="J112" s="357"/>
      <c r="K112" s="357"/>
      <c r="L112" s="357"/>
      <c r="M112" s="357"/>
      <c r="N112" s="357"/>
      <c r="O112" s="357"/>
      <c r="P112" s="357"/>
      <c r="Q112" s="357"/>
      <c r="R112" s="357"/>
      <c r="S112" s="357"/>
      <c r="T112" s="357"/>
      <c r="U112" s="357"/>
      <c r="V112" s="357"/>
      <c r="W112" s="357"/>
      <c r="X112" s="357"/>
    </row>
    <row r="113" spans="1:24" s="57" customFormat="1" ht="13.5" customHeight="1">
      <c r="A113" s="365"/>
      <c r="B113" s="365"/>
      <c r="C113"/>
      <c r="D113"/>
      <c r="F113" s="357"/>
      <c r="G113" s="357"/>
      <c r="H113" s="357"/>
      <c r="I113" s="357"/>
      <c r="J113" s="357"/>
      <c r="K113" s="357"/>
      <c r="L113" s="357"/>
      <c r="M113" s="357"/>
      <c r="N113" s="357"/>
      <c r="O113" s="357"/>
      <c r="P113" s="357"/>
      <c r="Q113" s="357"/>
      <c r="R113" s="357"/>
      <c r="S113" s="357"/>
      <c r="T113" s="357"/>
      <c r="U113" s="357"/>
      <c r="V113" s="357"/>
      <c r="W113" s="357"/>
      <c r="X113" s="357"/>
    </row>
    <row r="114" spans="1:24" s="57" customFormat="1" ht="13.5" customHeight="1">
      <c r="A114" s="365"/>
      <c r="B114" s="365"/>
      <c r="C114"/>
      <c r="D114"/>
      <c r="F114" s="357"/>
      <c r="G114" s="357"/>
      <c r="H114" s="357"/>
      <c r="I114" s="357"/>
      <c r="J114" s="357"/>
      <c r="K114" s="357"/>
      <c r="L114" s="357"/>
      <c r="M114" s="357"/>
      <c r="N114" s="357"/>
      <c r="O114" s="357"/>
      <c r="P114" s="357"/>
      <c r="Q114" s="357"/>
      <c r="R114" s="357"/>
      <c r="S114" s="357"/>
      <c r="T114" s="357"/>
      <c r="U114" s="357"/>
      <c r="V114" s="357"/>
      <c r="W114" s="357"/>
      <c r="X114" s="357"/>
    </row>
    <row r="115" spans="1:24" s="57" customFormat="1" ht="13.5" customHeight="1">
      <c r="A115" s="365"/>
      <c r="B115" s="365"/>
      <c r="C115" s="365"/>
      <c r="D115" s="365"/>
      <c r="F115" s="357"/>
      <c r="G115" s="357"/>
      <c r="H115" s="357"/>
      <c r="I115" s="357"/>
      <c r="J115" s="357"/>
      <c r="K115" s="357"/>
      <c r="L115" s="357"/>
      <c r="M115" s="357"/>
      <c r="N115" s="357"/>
      <c r="O115" s="357"/>
      <c r="P115" s="357"/>
      <c r="Q115" s="357"/>
      <c r="R115" s="357"/>
      <c r="S115" s="357"/>
      <c r="T115" s="357"/>
      <c r="U115" s="357"/>
      <c r="V115" s="357"/>
      <c r="W115" s="357"/>
      <c r="X115" s="357"/>
    </row>
    <row r="116" spans="1:24" s="57" customFormat="1" ht="18" customHeight="1">
      <c r="A116" s="208" t="s">
        <v>387</v>
      </c>
      <c r="B116" s="208"/>
      <c r="C116" s="208"/>
      <c r="D116" s="208"/>
      <c r="F116" s="357"/>
      <c r="G116" s="357"/>
      <c r="H116" s="357"/>
      <c r="I116" s="357"/>
      <c r="J116" s="357"/>
      <c r="K116" s="357"/>
      <c r="L116" s="357"/>
      <c r="M116" s="357"/>
      <c r="N116" s="357"/>
      <c r="O116" s="357"/>
      <c r="P116" s="357"/>
      <c r="Q116" s="357"/>
      <c r="R116" s="357"/>
      <c r="S116" s="357"/>
      <c r="T116" s="357"/>
      <c r="U116" s="357"/>
      <c r="V116" s="357"/>
      <c r="W116" s="357"/>
      <c r="X116" s="357"/>
    </row>
    <row r="117" spans="1:24" s="57" customFormat="1" ht="16.5" customHeight="1">
      <c r="A117" s="368" t="s">
        <v>350</v>
      </c>
      <c r="B117" s="369"/>
      <c r="C117" s="369"/>
      <c r="D117" s="369"/>
      <c r="F117" s="357"/>
      <c r="G117" s="357"/>
      <c r="H117" s="357"/>
      <c r="I117" s="357"/>
      <c r="J117" s="357"/>
      <c r="K117" s="357"/>
      <c r="L117" s="357"/>
      <c r="M117" s="357"/>
      <c r="N117" s="357"/>
      <c r="O117" s="357"/>
      <c r="P117" s="357"/>
      <c r="Q117" s="357"/>
      <c r="R117" s="357"/>
      <c r="S117" s="357"/>
      <c r="T117" s="357"/>
      <c r="U117" s="357"/>
      <c r="V117" s="357"/>
      <c r="W117" s="357"/>
      <c r="X117" s="357"/>
    </row>
    <row r="118" spans="1:24" s="57" customFormat="1" ht="16.5" customHeight="1">
      <c r="A118" s="368" t="s">
        <v>288</v>
      </c>
      <c r="B118" s="369"/>
      <c r="C118" s="369"/>
      <c r="D118" s="369"/>
      <c r="F118" s="357"/>
      <c r="G118" s="357"/>
      <c r="H118" s="357"/>
      <c r="I118" s="357"/>
      <c r="J118" s="357"/>
      <c r="K118" s="357"/>
      <c r="L118" s="357"/>
      <c r="M118" s="357"/>
      <c r="N118" s="357"/>
      <c r="O118" s="357"/>
      <c r="P118" s="357"/>
      <c r="Q118" s="357"/>
      <c r="R118" s="357"/>
      <c r="S118" s="357"/>
      <c r="T118" s="357"/>
      <c r="U118" s="357"/>
      <c r="V118" s="357"/>
      <c r="W118" s="357"/>
      <c r="X118" s="357"/>
    </row>
    <row r="119" spans="1:24" s="57" customFormat="1" ht="19.5" customHeight="1">
      <c r="A119" s="370"/>
      <c r="B119" s="161"/>
      <c r="C119" s="161"/>
      <c r="D119" s="371" t="s">
        <v>94</v>
      </c>
      <c r="F119" s="357"/>
      <c r="G119" s="357"/>
      <c r="H119" s="357"/>
      <c r="I119" s="357"/>
      <c r="J119" s="357"/>
      <c r="K119" s="357"/>
      <c r="L119" s="357"/>
      <c r="M119" s="357"/>
      <c r="N119" s="357"/>
      <c r="O119" s="357"/>
      <c r="P119" s="357"/>
      <c r="Q119" s="357"/>
      <c r="R119" s="357"/>
      <c r="S119" s="357"/>
      <c r="T119" s="357"/>
      <c r="U119" s="357"/>
      <c r="V119" s="357"/>
      <c r="W119" s="357"/>
      <c r="X119" s="357"/>
    </row>
    <row r="120" spans="1:24" s="57" customFormat="1" ht="19.5" customHeight="1">
      <c r="A120" s="210" t="s">
        <v>8</v>
      </c>
      <c r="B120" s="96"/>
      <c r="C120" s="335" t="s">
        <v>4</v>
      </c>
      <c r="D120" s="65"/>
      <c r="F120" s="357"/>
      <c r="G120" s="357"/>
      <c r="H120" s="357"/>
      <c r="I120" s="357"/>
      <c r="J120" s="357"/>
      <c r="K120" s="357"/>
      <c r="L120" s="357"/>
      <c r="M120" s="357"/>
      <c r="N120" s="357"/>
      <c r="O120" s="357"/>
      <c r="P120" s="357"/>
      <c r="Q120" s="357"/>
      <c r="R120" s="357"/>
      <c r="S120" s="357"/>
      <c r="T120" s="357"/>
      <c r="U120" s="357"/>
      <c r="V120" s="357"/>
      <c r="W120" s="357"/>
      <c r="X120" s="357"/>
    </row>
    <row r="121" spans="1:24" s="57" customFormat="1" ht="19.5" customHeight="1">
      <c r="A121" s="214" t="s">
        <v>5</v>
      </c>
      <c r="B121" s="99" t="s">
        <v>6</v>
      </c>
      <c r="C121" s="215" t="s">
        <v>351</v>
      </c>
      <c r="D121" s="215" t="s">
        <v>8</v>
      </c>
      <c r="F121" s="357"/>
      <c r="G121" s="357"/>
      <c r="H121" s="357"/>
      <c r="I121" s="357"/>
      <c r="J121" s="357"/>
      <c r="K121" s="357"/>
      <c r="L121" s="357"/>
      <c r="M121" s="357"/>
      <c r="N121" s="357"/>
      <c r="O121" s="357"/>
      <c r="P121" s="357"/>
      <c r="Q121" s="357"/>
      <c r="R121" s="357"/>
      <c r="S121" s="357"/>
      <c r="T121" s="357"/>
      <c r="U121" s="357"/>
      <c r="V121" s="357"/>
      <c r="W121" s="357"/>
      <c r="X121" s="357"/>
    </row>
    <row r="122" spans="1:24" s="57" customFormat="1" ht="19.5" customHeight="1">
      <c r="A122" s="352">
        <v>2011</v>
      </c>
      <c r="B122" s="353"/>
      <c r="C122" s="218"/>
      <c r="D122" s="218"/>
      <c r="F122" s="357"/>
      <c r="G122" s="357"/>
      <c r="H122" s="357"/>
      <c r="I122" s="357"/>
      <c r="J122" s="357"/>
      <c r="K122" s="357"/>
      <c r="L122" s="357"/>
      <c r="M122" s="357"/>
      <c r="N122" s="357"/>
      <c r="O122" s="357"/>
      <c r="P122" s="357"/>
      <c r="Q122" s="357"/>
      <c r="R122" s="357"/>
      <c r="S122" s="357"/>
      <c r="T122" s="357"/>
      <c r="U122" s="357"/>
      <c r="V122" s="357"/>
      <c r="W122" s="357"/>
      <c r="X122" s="357"/>
    </row>
    <row r="123" spans="1:24" s="57" customFormat="1" ht="19.5" customHeight="1">
      <c r="A123" s="175"/>
      <c r="B123" s="354" t="s">
        <v>388</v>
      </c>
      <c r="C123" s="327"/>
      <c r="D123" s="171"/>
      <c r="F123" s="357"/>
      <c r="G123" s="357"/>
      <c r="H123" s="357"/>
      <c r="I123" s="357"/>
      <c r="J123" s="357"/>
      <c r="K123" s="357"/>
      <c r="L123" s="357"/>
      <c r="M123" s="357"/>
      <c r="N123" s="357"/>
      <c r="O123" s="357"/>
      <c r="P123" s="357"/>
      <c r="Q123" s="357"/>
      <c r="R123" s="357"/>
      <c r="S123" s="357"/>
      <c r="T123" s="357"/>
      <c r="U123" s="357"/>
      <c r="V123" s="357"/>
      <c r="W123" s="357"/>
      <c r="X123" s="357"/>
    </row>
    <row r="124" spans="1:24" s="57" customFormat="1" ht="19.5" customHeight="1">
      <c r="A124" s="111">
        <v>3244297</v>
      </c>
      <c r="B124" s="112" t="s">
        <v>105</v>
      </c>
      <c r="C124" s="114">
        <v>3711000</v>
      </c>
      <c r="D124" s="111">
        <v>3873949.1269999999</v>
      </c>
      <c r="F124" s="357"/>
      <c r="G124" s="357"/>
      <c r="H124" s="357"/>
      <c r="I124" s="357"/>
      <c r="J124" s="357"/>
      <c r="K124" s="357"/>
      <c r="L124" s="357"/>
      <c r="M124" s="357"/>
      <c r="N124" s="357"/>
      <c r="O124" s="357"/>
      <c r="P124" s="357"/>
      <c r="Q124" s="357"/>
      <c r="R124" s="357"/>
      <c r="S124" s="357"/>
      <c r="T124" s="357"/>
      <c r="U124" s="357"/>
      <c r="V124" s="357"/>
      <c r="W124" s="357"/>
      <c r="X124" s="357"/>
    </row>
    <row r="125" spans="1:24" s="57" customFormat="1" ht="19.5" customHeight="1">
      <c r="A125" s="342">
        <f>SUM(A124:A124)</f>
        <v>3244297</v>
      </c>
      <c r="B125" s="242" t="s">
        <v>222</v>
      </c>
      <c r="C125" s="344">
        <f>SUM(C124:C124)</f>
        <v>3711000</v>
      </c>
      <c r="D125" s="342">
        <f>SUM(D124:D124)</f>
        <v>3873949.1269999999</v>
      </c>
      <c r="F125" s="357"/>
      <c r="G125" s="357"/>
      <c r="H125" s="357"/>
      <c r="I125" s="357"/>
      <c r="J125" s="357"/>
      <c r="K125" s="357"/>
      <c r="L125" s="357"/>
      <c r="M125" s="357"/>
      <c r="N125" s="357"/>
      <c r="O125" s="357"/>
      <c r="P125" s="357"/>
      <c r="Q125" s="357"/>
      <c r="R125" s="357"/>
      <c r="S125" s="357"/>
      <c r="T125" s="357"/>
      <c r="U125" s="357"/>
      <c r="V125" s="357"/>
      <c r="W125" s="357"/>
      <c r="X125" s="357"/>
    </row>
    <row r="126" spans="1:24" s="57" customFormat="1" ht="19.5" customHeight="1">
      <c r="A126" s="111"/>
      <c r="B126" s="354" t="s">
        <v>389</v>
      </c>
      <c r="C126" s="372"/>
      <c r="D126" s="373"/>
      <c r="F126" s="357"/>
      <c r="G126" s="357"/>
      <c r="H126" s="357"/>
      <c r="I126" s="357"/>
      <c r="J126" s="357"/>
      <c r="K126" s="357"/>
      <c r="L126" s="357"/>
      <c r="M126" s="357"/>
      <c r="N126" s="357"/>
      <c r="O126" s="357"/>
      <c r="P126" s="357"/>
      <c r="Q126" s="357"/>
      <c r="R126" s="357"/>
      <c r="S126" s="357"/>
      <c r="T126" s="357"/>
      <c r="U126" s="357"/>
      <c r="V126" s="357"/>
      <c r="W126" s="357"/>
      <c r="X126" s="357"/>
    </row>
    <row r="127" spans="1:24" s="57" customFormat="1" ht="19.5" customHeight="1">
      <c r="A127" s="111">
        <v>3640740</v>
      </c>
      <c r="B127" s="112" t="s">
        <v>390</v>
      </c>
      <c r="C127" s="114">
        <v>1358000</v>
      </c>
      <c r="D127" s="111">
        <v>3496028</v>
      </c>
      <c r="F127" s="357"/>
      <c r="G127" s="357"/>
      <c r="H127" s="357"/>
      <c r="I127" s="357"/>
      <c r="J127" s="357"/>
      <c r="K127" s="357"/>
      <c r="L127" s="357"/>
      <c r="M127" s="357"/>
      <c r="N127" s="357"/>
      <c r="O127" s="357"/>
      <c r="P127" s="357"/>
      <c r="Q127" s="357"/>
      <c r="R127" s="357"/>
      <c r="S127" s="357"/>
      <c r="T127" s="357"/>
      <c r="U127" s="357"/>
      <c r="V127" s="357"/>
      <c r="W127" s="357"/>
      <c r="X127" s="357"/>
    </row>
    <row r="128" spans="1:24" s="57" customFormat="1" ht="19.5" customHeight="1">
      <c r="A128" s="111"/>
      <c r="B128" s="112" t="s">
        <v>391</v>
      </c>
      <c r="C128" s="113"/>
      <c r="D128" s="111"/>
      <c r="F128" s="357"/>
      <c r="G128" s="357"/>
      <c r="H128" s="357"/>
      <c r="I128" s="357"/>
      <c r="J128" s="357"/>
      <c r="K128" s="357"/>
      <c r="L128" s="357"/>
      <c r="M128" s="357"/>
      <c r="N128" s="357"/>
      <c r="O128" s="357"/>
      <c r="P128" s="357"/>
      <c r="Q128" s="357"/>
      <c r="R128" s="357"/>
      <c r="S128" s="357"/>
      <c r="T128" s="357"/>
      <c r="U128" s="357"/>
      <c r="V128" s="357"/>
      <c r="W128" s="357"/>
      <c r="X128" s="357"/>
    </row>
    <row r="129" spans="1:24" s="57" customFormat="1" ht="19.5" customHeight="1">
      <c r="A129" s="111">
        <v>25937157</v>
      </c>
      <c r="B129" s="112" t="s">
        <v>392</v>
      </c>
      <c r="C129" s="114">
        <v>27502000</v>
      </c>
      <c r="D129" s="111">
        <v>29943594.072999999</v>
      </c>
      <c r="F129" s="357"/>
      <c r="G129" s="357"/>
      <c r="H129" s="357"/>
      <c r="I129" s="357"/>
      <c r="J129" s="357"/>
      <c r="K129" s="357"/>
      <c r="L129" s="357"/>
      <c r="M129" s="357"/>
      <c r="N129" s="357"/>
      <c r="O129" s="357"/>
      <c r="P129" s="357"/>
      <c r="Q129" s="357"/>
      <c r="R129" s="357"/>
      <c r="S129" s="357"/>
      <c r="T129" s="357"/>
      <c r="U129" s="357"/>
      <c r="V129" s="357"/>
      <c r="W129" s="357"/>
      <c r="X129" s="357"/>
    </row>
    <row r="130" spans="1:24" s="57" customFormat="1" ht="18.75" customHeight="1">
      <c r="A130" s="111">
        <v>9404261</v>
      </c>
      <c r="B130" s="112" t="s">
        <v>393</v>
      </c>
      <c r="C130" s="114">
        <v>10013000</v>
      </c>
      <c r="D130" s="111">
        <v>11324112.709000001</v>
      </c>
      <c r="F130" s="357"/>
      <c r="G130" s="357"/>
      <c r="H130" s="357"/>
      <c r="I130" s="357"/>
      <c r="J130" s="357"/>
      <c r="K130" s="357"/>
      <c r="L130" s="357"/>
      <c r="M130" s="357"/>
      <c r="N130" s="357"/>
      <c r="O130" s="357"/>
      <c r="P130" s="357"/>
      <c r="Q130" s="357"/>
      <c r="R130" s="357"/>
      <c r="S130" s="357"/>
      <c r="T130" s="357"/>
      <c r="U130" s="357"/>
      <c r="V130" s="357"/>
      <c r="W130" s="357"/>
      <c r="X130" s="357"/>
    </row>
    <row r="131" spans="1:24" s="57" customFormat="1" ht="18.75" customHeight="1">
      <c r="A131" s="111">
        <v>19836</v>
      </c>
      <c r="B131" s="112" t="s">
        <v>394</v>
      </c>
      <c r="C131" s="143" t="s">
        <v>61</v>
      </c>
      <c r="D131" s="111">
        <v>5062.71</v>
      </c>
      <c r="F131" s="357"/>
      <c r="G131" s="357"/>
      <c r="H131" s="357"/>
      <c r="I131" s="357"/>
      <c r="J131" s="357"/>
      <c r="K131" s="357"/>
      <c r="L131" s="357"/>
      <c r="M131" s="357"/>
      <c r="N131" s="357"/>
      <c r="O131" s="357"/>
      <c r="P131" s="357"/>
      <c r="Q131" s="357"/>
      <c r="R131" s="357"/>
      <c r="S131" s="357"/>
      <c r="T131" s="357"/>
      <c r="U131" s="357"/>
      <c r="V131" s="357"/>
      <c r="W131" s="357"/>
      <c r="X131" s="357"/>
    </row>
    <row r="132" spans="1:24" s="57" customFormat="1" ht="18.75" customHeight="1">
      <c r="A132" s="342">
        <f>SUM(A127:A131)</f>
        <v>39001994</v>
      </c>
      <c r="B132" s="242" t="s">
        <v>225</v>
      </c>
      <c r="C132" s="342">
        <f>SUM(C127:C131)</f>
        <v>38873000</v>
      </c>
      <c r="D132" s="342">
        <f>SUM(D127:D131)</f>
        <v>44768797.491999999</v>
      </c>
      <c r="F132" s="357"/>
      <c r="G132" s="357"/>
      <c r="H132" s="357"/>
      <c r="I132" s="357"/>
      <c r="J132" s="357"/>
      <c r="K132" s="357"/>
      <c r="L132" s="357"/>
      <c r="M132" s="357"/>
      <c r="N132" s="357"/>
      <c r="O132" s="357"/>
      <c r="P132" s="357"/>
      <c r="Q132" s="357"/>
      <c r="R132" s="357"/>
      <c r="S132" s="357"/>
      <c r="T132" s="357"/>
      <c r="U132" s="357"/>
      <c r="V132" s="357"/>
      <c r="W132" s="357"/>
      <c r="X132" s="357"/>
    </row>
    <row r="133" spans="1:24" s="57" customFormat="1" ht="19.5" customHeight="1">
      <c r="A133" s="111"/>
      <c r="B133" s="354" t="s">
        <v>395</v>
      </c>
      <c r="C133" s="114"/>
      <c r="D133" s="111"/>
      <c r="F133" s="357"/>
      <c r="G133" s="357"/>
      <c r="H133" s="357"/>
      <c r="I133" s="357"/>
      <c r="J133" s="357"/>
      <c r="K133" s="357"/>
      <c r="L133" s="357"/>
      <c r="M133" s="357"/>
      <c r="N133" s="357"/>
      <c r="O133" s="357"/>
      <c r="P133" s="357"/>
      <c r="Q133" s="357"/>
      <c r="R133" s="357"/>
      <c r="S133" s="357"/>
      <c r="T133" s="357"/>
      <c r="U133" s="357"/>
      <c r="V133" s="357"/>
      <c r="W133" s="357"/>
      <c r="X133" s="357"/>
    </row>
    <row r="134" spans="1:24" s="57" customFormat="1" ht="19.5" customHeight="1">
      <c r="A134" s="143" t="s">
        <v>61</v>
      </c>
      <c r="B134" s="178" t="s">
        <v>396</v>
      </c>
      <c r="C134" s="143" t="s">
        <v>61</v>
      </c>
      <c r="D134" s="111">
        <v>85000</v>
      </c>
      <c r="F134" s="357"/>
      <c r="G134" s="357"/>
      <c r="H134" s="357"/>
      <c r="I134" s="357"/>
      <c r="J134" s="357"/>
      <c r="K134" s="357"/>
      <c r="L134" s="357"/>
      <c r="M134" s="357"/>
      <c r="N134" s="357"/>
      <c r="O134" s="357"/>
      <c r="P134" s="357"/>
      <c r="Q134" s="357"/>
      <c r="R134" s="357"/>
      <c r="S134" s="357"/>
      <c r="T134" s="357"/>
      <c r="U134" s="357"/>
      <c r="V134" s="357"/>
      <c r="W134" s="357"/>
      <c r="X134" s="357"/>
    </row>
    <row r="135" spans="1:24" s="57" customFormat="1" ht="19.5" customHeight="1">
      <c r="A135" s="374" t="s">
        <v>61</v>
      </c>
      <c r="B135" s="242" t="s">
        <v>397</v>
      </c>
      <c r="C135" s="375" t="s">
        <v>61</v>
      </c>
      <c r="D135" s="344">
        <f>SUM(D134:D134)</f>
        <v>85000</v>
      </c>
      <c r="E135" s="177"/>
      <c r="F135" s="376"/>
      <c r="G135" s="376"/>
      <c r="H135" s="357"/>
      <c r="I135" s="357"/>
      <c r="J135" s="357"/>
      <c r="K135" s="357"/>
      <c r="L135" s="357"/>
      <c r="M135" s="357"/>
      <c r="N135" s="357"/>
      <c r="O135" s="357"/>
      <c r="P135" s="357"/>
      <c r="Q135" s="357"/>
      <c r="R135" s="357"/>
      <c r="S135" s="357"/>
      <c r="T135" s="357"/>
      <c r="U135" s="357"/>
      <c r="V135" s="357"/>
      <c r="W135" s="357"/>
      <c r="X135" s="357"/>
    </row>
    <row r="136" spans="1:24" s="57" customFormat="1" ht="19.5" customHeight="1">
      <c r="A136" s="111"/>
      <c r="B136" s="354" t="s">
        <v>398</v>
      </c>
      <c r="C136" s="114"/>
      <c r="D136" s="111"/>
      <c r="F136" s="357"/>
      <c r="G136" s="357"/>
      <c r="H136" s="357"/>
      <c r="I136" s="357"/>
      <c r="J136" s="357"/>
      <c r="K136" s="357"/>
      <c r="L136" s="357"/>
      <c r="M136" s="357"/>
      <c r="N136" s="357"/>
      <c r="O136" s="357"/>
      <c r="P136" s="357"/>
      <c r="Q136" s="357"/>
      <c r="R136" s="357"/>
      <c r="S136" s="357"/>
      <c r="T136" s="357"/>
      <c r="U136" s="357"/>
      <c r="V136" s="357"/>
      <c r="W136" s="357"/>
      <c r="X136" s="357"/>
    </row>
    <row r="137" spans="1:24" s="57" customFormat="1" ht="19.5" customHeight="1">
      <c r="A137" s="111">
        <v>26850305</v>
      </c>
      <c r="B137" s="178" t="s">
        <v>399</v>
      </c>
      <c r="C137" s="114">
        <f>29192000-C138</f>
        <v>28396000</v>
      </c>
      <c r="D137" s="111">
        <f>32324481.952-D138</f>
        <v>31343065.281999998</v>
      </c>
      <c r="F137" s="357"/>
      <c r="G137" s="357"/>
      <c r="H137" s="357"/>
      <c r="I137" s="357"/>
      <c r="J137" s="357"/>
      <c r="K137" s="357"/>
      <c r="L137" s="357"/>
      <c r="M137" s="357"/>
      <c r="N137" s="357"/>
      <c r="O137" s="357"/>
      <c r="P137" s="357"/>
      <c r="Q137" s="357"/>
      <c r="R137" s="357"/>
      <c r="S137" s="357"/>
      <c r="T137" s="357"/>
      <c r="U137" s="357"/>
      <c r="V137" s="357"/>
      <c r="W137" s="357"/>
      <c r="X137" s="357"/>
    </row>
    <row r="138" spans="1:24" s="57" customFormat="1" ht="19.5" customHeight="1">
      <c r="A138" s="111">
        <v>733949</v>
      </c>
      <c r="B138" s="178" t="s">
        <v>228</v>
      </c>
      <c r="C138" s="114">
        <v>796000</v>
      </c>
      <c r="D138" s="114">
        <v>981416.67</v>
      </c>
      <c r="E138" s="190"/>
      <c r="F138" s="360"/>
      <c r="G138" s="357"/>
      <c r="H138" s="357"/>
      <c r="I138" s="357"/>
      <c r="J138" s="357"/>
      <c r="K138" s="357"/>
      <c r="L138" s="357"/>
      <c r="M138" s="357"/>
      <c r="N138" s="357"/>
      <c r="O138" s="357"/>
      <c r="P138" s="357"/>
      <c r="Q138" s="357"/>
      <c r="R138" s="357"/>
      <c r="S138" s="357"/>
      <c r="T138" s="357"/>
      <c r="U138" s="357"/>
      <c r="V138" s="357"/>
      <c r="W138" s="357"/>
      <c r="X138" s="357"/>
    </row>
    <row r="139" spans="1:24" s="57" customFormat="1" ht="19.5" customHeight="1">
      <c r="A139" s="111">
        <v>11411198</v>
      </c>
      <c r="B139" s="178" t="s">
        <v>400</v>
      </c>
      <c r="C139" s="114">
        <v>13334000</v>
      </c>
      <c r="D139" s="114">
        <v>13334000</v>
      </c>
      <c r="E139" s="191"/>
      <c r="F139" s="360"/>
      <c r="G139" s="358"/>
      <c r="H139" s="357"/>
      <c r="I139" s="357"/>
      <c r="J139" s="357"/>
      <c r="K139" s="357"/>
      <c r="L139" s="357"/>
      <c r="M139" s="357"/>
      <c r="N139" s="357"/>
      <c r="O139" s="357"/>
      <c r="P139" s="357"/>
      <c r="Q139" s="357"/>
      <c r="R139" s="357"/>
      <c r="S139" s="357"/>
      <c r="T139" s="357"/>
      <c r="U139" s="357"/>
      <c r="V139" s="357"/>
      <c r="W139" s="357"/>
      <c r="X139" s="357"/>
    </row>
    <row r="140" spans="1:24" s="57" customFormat="1" ht="19.5" customHeight="1">
      <c r="A140" s="342">
        <f>SUM(A137:A139)</f>
        <v>38995452</v>
      </c>
      <c r="B140" s="242" t="s">
        <v>231</v>
      </c>
      <c r="C140" s="344">
        <f>SUM(C137:C139)</f>
        <v>42526000</v>
      </c>
      <c r="D140" s="344">
        <f>SUM(D137:D139)</f>
        <v>45658481.952</v>
      </c>
      <c r="E140" s="177"/>
      <c r="F140" s="376"/>
      <c r="G140" s="376"/>
      <c r="H140" s="357"/>
      <c r="I140" s="357"/>
      <c r="J140" s="357"/>
      <c r="K140" s="357"/>
      <c r="L140" s="357"/>
      <c r="M140" s="357"/>
      <c r="N140" s="357"/>
      <c r="O140" s="357"/>
      <c r="P140" s="357"/>
      <c r="Q140" s="357"/>
      <c r="R140" s="357"/>
      <c r="S140" s="357"/>
      <c r="T140" s="357"/>
      <c r="U140" s="357"/>
      <c r="V140" s="357"/>
      <c r="W140" s="357"/>
      <c r="X140" s="357"/>
    </row>
    <row r="141" spans="1:24" s="57" customFormat="1" ht="19.5" customHeight="1">
      <c r="A141" s="111"/>
      <c r="B141" s="354" t="s">
        <v>401</v>
      </c>
      <c r="C141" s="114"/>
      <c r="D141" s="111"/>
      <c r="F141" s="357"/>
      <c r="G141" s="357"/>
      <c r="H141" s="357"/>
      <c r="I141" s="357"/>
      <c r="J141" s="357"/>
      <c r="K141" s="357"/>
      <c r="L141" s="357"/>
      <c r="M141" s="357"/>
      <c r="N141" s="357"/>
      <c r="O141" s="357"/>
      <c r="P141" s="357"/>
      <c r="Q141" s="357"/>
      <c r="R141" s="357"/>
      <c r="S141" s="357"/>
      <c r="T141" s="357"/>
      <c r="U141" s="357"/>
      <c r="V141" s="357"/>
      <c r="W141" s="357"/>
      <c r="X141" s="357"/>
    </row>
    <row r="142" spans="1:24" s="57" customFormat="1" ht="19.5" customHeight="1">
      <c r="A142" s="111">
        <v>12162277</v>
      </c>
      <c r="B142" s="112" t="s">
        <v>104</v>
      </c>
      <c r="C142" s="114">
        <v>13010000</v>
      </c>
      <c r="D142" s="111">
        <v>14999269.614</v>
      </c>
      <c r="F142" s="357"/>
      <c r="G142" s="357"/>
      <c r="H142" s="357"/>
      <c r="I142" s="357"/>
      <c r="J142" s="357"/>
      <c r="K142" s="357"/>
      <c r="L142" s="357"/>
      <c r="M142" s="357"/>
      <c r="N142" s="357"/>
      <c r="O142" s="357"/>
      <c r="P142" s="357"/>
      <c r="Q142" s="357"/>
      <c r="R142" s="357"/>
      <c r="S142" s="357"/>
      <c r="T142" s="357"/>
      <c r="U142" s="357"/>
      <c r="V142" s="357"/>
      <c r="W142" s="357"/>
      <c r="X142" s="357"/>
    </row>
    <row r="143" spans="1:24" s="57" customFormat="1" ht="18.75" customHeight="1">
      <c r="A143" s="111">
        <v>220538</v>
      </c>
      <c r="B143" s="112" t="s">
        <v>322</v>
      </c>
      <c r="C143" s="114">
        <v>226000</v>
      </c>
      <c r="D143" s="111">
        <v>153163.883</v>
      </c>
      <c r="F143" s="357"/>
      <c r="G143" s="357"/>
      <c r="H143" s="357"/>
      <c r="I143" s="357"/>
      <c r="J143" s="357"/>
      <c r="K143" s="357"/>
      <c r="L143" s="357"/>
      <c r="M143" s="357"/>
      <c r="N143" s="357"/>
      <c r="O143" s="357"/>
      <c r="P143" s="357"/>
      <c r="Q143" s="357"/>
      <c r="R143" s="357"/>
      <c r="S143" s="357"/>
      <c r="T143" s="357"/>
      <c r="U143" s="357"/>
      <c r="V143" s="357"/>
      <c r="W143" s="357"/>
      <c r="X143" s="357"/>
    </row>
    <row r="144" spans="1:24" s="57" customFormat="1" ht="18.75" customHeight="1">
      <c r="A144" s="111">
        <v>598595</v>
      </c>
      <c r="B144" s="178" t="s">
        <v>402</v>
      </c>
      <c r="C144" s="114">
        <v>722000</v>
      </c>
      <c r="D144" s="114">
        <v>736856</v>
      </c>
      <c r="E144" s="177"/>
      <c r="F144" s="358"/>
      <c r="G144" s="357"/>
      <c r="H144" s="357"/>
      <c r="I144" s="357"/>
      <c r="J144" s="357"/>
      <c r="K144" s="357"/>
      <c r="L144" s="357"/>
      <c r="M144" s="357"/>
      <c r="N144" s="357"/>
      <c r="O144" s="357"/>
      <c r="P144" s="357"/>
      <c r="Q144" s="357"/>
      <c r="R144" s="357"/>
      <c r="S144" s="357"/>
      <c r="T144" s="357"/>
      <c r="U144" s="357"/>
      <c r="V144" s="357"/>
      <c r="W144" s="357"/>
      <c r="X144" s="357"/>
    </row>
    <row r="145" spans="1:24" s="57" customFormat="1" ht="18.75" customHeight="1">
      <c r="A145" s="111">
        <v>2049649</v>
      </c>
      <c r="B145" s="178" t="s">
        <v>403</v>
      </c>
      <c r="C145" s="114">
        <v>1963000</v>
      </c>
      <c r="D145" s="114">
        <v>2317460</v>
      </c>
      <c r="E145" s="177"/>
      <c r="F145" s="358"/>
      <c r="G145" s="357"/>
      <c r="H145" s="357"/>
      <c r="I145" s="357"/>
      <c r="J145" s="357"/>
      <c r="K145" s="357"/>
      <c r="L145" s="357"/>
      <c r="M145" s="357"/>
      <c r="N145" s="357"/>
      <c r="O145" s="357"/>
      <c r="P145" s="357"/>
      <c r="Q145" s="357"/>
      <c r="R145" s="357"/>
      <c r="S145" s="357"/>
      <c r="T145" s="357"/>
      <c r="U145" s="357"/>
      <c r="V145" s="357"/>
      <c r="W145" s="357"/>
      <c r="X145" s="357"/>
    </row>
    <row r="146" spans="1:24" s="57" customFormat="1" ht="18.75" customHeight="1">
      <c r="A146" s="111">
        <v>5900706</v>
      </c>
      <c r="B146" s="325" t="s">
        <v>233</v>
      </c>
      <c r="C146" s="143" t="s">
        <v>61</v>
      </c>
      <c r="D146" s="143" t="s">
        <v>61</v>
      </c>
      <c r="E146" s="177"/>
      <c r="F146" s="358"/>
      <c r="G146" s="357"/>
      <c r="H146" s="357"/>
      <c r="I146" s="357"/>
      <c r="J146" s="357"/>
      <c r="K146" s="357"/>
      <c r="L146" s="357"/>
      <c r="M146" s="357"/>
      <c r="N146" s="357"/>
      <c r="O146" s="357"/>
      <c r="P146" s="357"/>
      <c r="Q146" s="357"/>
      <c r="R146" s="357"/>
      <c r="S146" s="357"/>
      <c r="T146" s="357"/>
      <c r="U146" s="357"/>
      <c r="V146" s="357"/>
      <c r="W146" s="357"/>
      <c r="X146" s="357"/>
    </row>
    <row r="147" spans="1:24" s="57" customFormat="1" ht="18.75" customHeight="1">
      <c r="A147" s="143" t="s">
        <v>61</v>
      </c>
      <c r="B147" s="112" t="s">
        <v>332</v>
      </c>
      <c r="C147" s="114">
        <v>6091000</v>
      </c>
      <c r="D147" s="111">
        <v>6769857.2379999999</v>
      </c>
      <c r="E147" s="177"/>
      <c r="F147" s="358"/>
      <c r="G147" s="357"/>
      <c r="H147" s="357"/>
      <c r="I147" s="357"/>
      <c r="J147" s="357"/>
      <c r="K147" s="357"/>
      <c r="L147" s="357"/>
      <c r="M147" s="357"/>
      <c r="N147" s="357"/>
      <c r="O147" s="357"/>
      <c r="P147" s="357"/>
      <c r="Q147" s="357"/>
      <c r="R147" s="357"/>
      <c r="S147" s="357"/>
      <c r="T147" s="357"/>
      <c r="U147" s="357"/>
      <c r="V147" s="357"/>
      <c r="W147" s="357"/>
      <c r="X147" s="357"/>
    </row>
    <row r="148" spans="1:24" s="57" customFormat="1" ht="18.75" customHeight="1">
      <c r="A148" s="111">
        <v>5898000</v>
      </c>
      <c r="B148" s="112" t="s">
        <v>141</v>
      </c>
      <c r="C148" s="114">
        <v>5793000</v>
      </c>
      <c r="D148" s="114">
        <v>5864366.5539999995</v>
      </c>
      <c r="E148" s="177"/>
      <c r="F148" s="358"/>
      <c r="G148" s="357"/>
      <c r="H148" s="357"/>
      <c r="I148" s="357"/>
      <c r="J148" s="357"/>
      <c r="K148" s="357"/>
      <c r="L148" s="357"/>
      <c r="M148" s="357"/>
      <c r="N148" s="357"/>
      <c r="O148" s="357"/>
      <c r="P148" s="357"/>
      <c r="Q148" s="357"/>
      <c r="R148" s="357"/>
      <c r="S148" s="357"/>
      <c r="T148" s="357"/>
      <c r="U148" s="357"/>
      <c r="V148" s="357"/>
      <c r="W148" s="357"/>
      <c r="X148" s="357"/>
    </row>
    <row r="149" spans="1:24" s="57" customFormat="1" ht="18.75" customHeight="1">
      <c r="A149" s="111">
        <v>1159288</v>
      </c>
      <c r="B149" s="112" t="s">
        <v>343</v>
      </c>
      <c r="C149" s="114">
        <v>3500000</v>
      </c>
      <c r="D149" s="111">
        <v>2777617.5440000002</v>
      </c>
      <c r="E149" s="177"/>
      <c r="F149" s="358"/>
      <c r="G149" s="357"/>
      <c r="H149" s="357"/>
      <c r="I149" s="357"/>
      <c r="J149" s="357"/>
      <c r="K149" s="357"/>
      <c r="L149" s="357"/>
      <c r="M149" s="357"/>
      <c r="N149" s="357"/>
      <c r="O149" s="357"/>
      <c r="P149" s="357"/>
      <c r="Q149" s="357"/>
      <c r="R149" s="357"/>
      <c r="S149" s="357"/>
      <c r="T149" s="357"/>
      <c r="U149" s="357"/>
      <c r="V149" s="357"/>
      <c r="W149" s="357"/>
      <c r="X149" s="357"/>
    </row>
    <row r="150" spans="1:24" s="57" customFormat="1" ht="18.75" customHeight="1">
      <c r="A150" s="342">
        <f>SUM(A142:A149)</f>
        <v>27989053</v>
      </c>
      <c r="B150" s="377" t="s">
        <v>404</v>
      </c>
      <c r="C150" s="342">
        <f>SUM(C142:C149)</f>
        <v>31305000</v>
      </c>
      <c r="D150" s="342">
        <f>SUM(D142:D149)</f>
        <v>33618590.832999997</v>
      </c>
      <c r="E150" s="177"/>
      <c r="F150" s="376"/>
      <c r="G150" s="376"/>
      <c r="H150" s="357"/>
      <c r="I150" s="357"/>
      <c r="J150" s="357"/>
      <c r="K150" s="357"/>
      <c r="L150" s="357"/>
      <c r="M150" s="357"/>
      <c r="N150" s="357"/>
      <c r="O150" s="357"/>
      <c r="P150" s="357"/>
      <c r="Q150" s="357"/>
      <c r="R150" s="357"/>
      <c r="S150" s="357"/>
      <c r="T150" s="357"/>
      <c r="U150" s="357"/>
      <c r="V150" s="357"/>
      <c r="W150" s="357"/>
      <c r="X150" s="357"/>
    </row>
    <row r="151" spans="1:24" s="57" customFormat="1" ht="20.25" customHeight="1">
      <c r="A151" s="378" t="s">
        <v>61</v>
      </c>
      <c r="B151" s="379" t="s">
        <v>405</v>
      </c>
      <c r="C151" s="380">
        <v>555000000</v>
      </c>
      <c r="D151" s="381" t="s">
        <v>61</v>
      </c>
      <c r="F151" s="382"/>
      <c r="G151" s="382"/>
      <c r="H151" s="357"/>
      <c r="I151" s="357"/>
      <c r="J151" s="357"/>
      <c r="K151" s="357"/>
      <c r="L151" s="357"/>
      <c r="M151" s="357"/>
      <c r="N151" s="357"/>
      <c r="O151" s="357"/>
      <c r="P151" s="357"/>
      <c r="Q151" s="357"/>
      <c r="R151" s="357"/>
      <c r="S151" s="357"/>
      <c r="T151" s="357"/>
      <c r="U151" s="357"/>
      <c r="V151" s="357"/>
      <c r="W151" s="357"/>
      <c r="X151" s="357"/>
    </row>
    <row r="152" spans="1:24" s="57" customFormat="1" ht="19.5" customHeight="1">
      <c r="A152" s="342">
        <f>SUM(A27+A36+A55+A72+A82+A92+A106+A125+A132+A140+A150)</f>
        <v>3186886709</v>
      </c>
      <c r="B152" s="242" t="s">
        <v>166</v>
      </c>
      <c r="C152" s="344">
        <f>SUM(C27+C36+C55+C72+C82+C92+C106+C125+C132+C140+C150+C151)</f>
        <v>3475000000</v>
      </c>
      <c r="D152" s="342">
        <f>SUM(D27+D36+D55+D72+D82+D92+D106+D125+D132+D135+D140+D150)</f>
        <v>3503288785.3290005</v>
      </c>
      <c r="F152" s="376"/>
      <c r="G152" s="376"/>
      <c r="H152" s="357"/>
      <c r="I152" s="357"/>
      <c r="J152" s="357"/>
      <c r="K152" s="357"/>
      <c r="L152" s="357"/>
      <c r="M152" s="357"/>
      <c r="N152" s="357"/>
      <c r="O152" s="357"/>
      <c r="P152" s="357"/>
      <c r="Q152" s="357"/>
      <c r="R152" s="357"/>
      <c r="S152" s="357"/>
      <c r="T152" s="357"/>
      <c r="U152" s="357"/>
      <c r="V152" s="357"/>
      <c r="W152" s="357"/>
      <c r="X152" s="357"/>
    </row>
    <row r="153" spans="1:24" s="57" customFormat="1" ht="21" customHeight="1">
      <c r="A153" s="362"/>
      <c r="B153" s="363"/>
      <c r="C153" s="362"/>
      <c r="D153" s="362"/>
      <c r="F153" s="383"/>
      <c r="G153" s="358"/>
      <c r="H153" s="357"/>
      <c r="I153" s="357"/>
      <c r="J153" s="357"/>
      <c r="K153" s="357"/>
      <c r="L153" s="357"/>
      <c r="M153" s="357"/>
      <c r="N153" s="357"/>
      <c r="O153" s="357"/>
      <c r="P153" s="357"/>
      <c r="Q153" s="357"/>
      <c r="R153" s="357"/>
      <c r="S153" s="357"/>
      <c r="T153" s="357"/>
      <c r="U153" s="357"/>
      <c r="V153" s="357"/>
      <c r="W153" s="357"/>
      <c r="X153" s="357"/>
    </row>
    <row r="154" spans="1:24" s="57" customFormat="1" ht="21" customHeight="1">
      <c r="A154" s="350"/>
      <c r="B154" s="245"/>
      <c r="C154" s="350"/>
      <c r="D154" s="350"/>
      <c r="F154" s="383"/>
      <c r="G154" s="358"/>
      <c r="H154" s="357"/>
      <c r="I154" s="357"/>
      <c r="J154" s="357"/>
      <c r="K154" s="357"/>
      <c r="L154" s="357"/>
      <c r="M154" s="357"/>
      <c r="N154" s="357"/>
      <c r="O154" s="357"/>
      <c r="P154" s="357"/>
      <c r="Q154" s="357"/>
      <c r="R154" s="357"/>
      <c r="S154" s="357"/>
      <c r="T154" s="357"/>
      <c r="U154" s="357"/>
      <c r="V154" s="357"/>
      <c r="W154" s="357"/>
      <c r="X154" s="357"/>
    </row>
    <row r="155" spans="1:24" s="57" customFormat="1" ht="21" customHeight="1">
      <c r="A155" s="350"/>
      <c r="B155" s="245"/>
      <c r="C155" s="350"/>
      <c r="D155" s="350"/>
      <c r="F155" s="383"/>
      <c r="G155" s="358"/>
      <c r="H155" s="357"/>
      <c r="I155" s="357"/>
      <c r="J155" s="357"/>
      <c r="K155" s="357"/>
      <c r="L155" s="357"/>
      <c r="M155" s="357"/>
      <c r="N155" s="357"/>
      <c r="O155" s="357"/>
      <c r="P155" s="357"/>
      <c r="Q155" s="357"/>
      <c r="R155" s="357"/>
      <c r="S155" s="357"/>
      <c r="T155" s="357"/>
      <c r="U155" s="357"/>
      <c r="V155" s="357"/>
      <c r="W155" s="357"/>
      <c r="X155" s="357"/>
    </row>
    <row r="156" spans="1:24" s="57" customFormat="1" ht="21" customHeight="1">
      <c r="A156" s="350"/>
      <c r="B156" s="245"/>
      <c r="C156" s="350"/>
      <c r="D156" s="350"/>
      <c r="F156" s="383"/>
      <c r="G156" s="358"/>
      <c r="H156" s="357"/>
      <c r="I156" s="357"/>
      <c r="J156" s="357"/>
      <c r="K156" s="357"/>
      <c r="L156" s="357"/>
      <c r="M156" s="357"/>
      <c r="N156" s="357"/>
      <c r="O156" s="357"/>
      <c r="P156" s="357"/>
      <c r="Q156" s="357"/>
      <c r="R156" s="357"/>
      <c r="S156" s="357"/>
      <c r="T156" s="357"/>
      <c r="U156" s="357"/>
      <c r="V156" s="357"/>
      <c r="W156" s="357"/>
      <c r="X156" s="357"/>
    </row>
    <row r="157" spans="1:24" s="57" customFormat="1" ht="15" customHeight="1">
      <c r="A157" s="384" t="s">
        <v>406</v>
      </c>
      <c r="B157" s="385"/>
      <c r="C157" s="385"/>
      <c r="D157" s="385"/>
    </row>
    <row r="158" spans="1:24" ht="17.25" customHeight="1"/>
  </sheetData>
  <mergeCells count="11">
    <mergeCell ref="A109:B109"/>
    <mergeCell ref="A116:D116"/>
    <mergeCell ref="C121:C122"/>
    <mergeCell ref="D121:D122"/>
    <mergeCell ref="A157:D157"/>
    <mergeCell ref="A2:D2"/>
    <mergeCell ref="C7:C8"/>
    <mergeCell ref="D7:D8"/>
    <mergeCell ref="A61:D61"/>
    <mergeCell ref="C66:C67"/>
    <mergeCell ref="D66:D67"/>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87"/>
  <sheetViews>
    <sheetView rightToLeft="1" topLeftCell="A16" workbookViewId="0">
      <selection activeCell="D40" sqref="D40"/>
    </sheetView>
  </sheetViews>
  <sheetFormatPr defaultRowHeight="12.75"/>
  <cols>
    <col min="1" max="1" width="14.7109375" customWidth="1"/>
    <col min="2" max="2" width="44.85546875" customWidth="1"/>
    <col min="3" max="4" width="14.7109375" customWidth="1"/>
    <col min="5" max="5" width="13.7109375" bestFit="1" customWidth="1"/>
    <col min="6" max="6" width="14.28515625" bestFit="1" customWidth="1"/>
  </cols>
  <sheetData>
    <row r="1" spans="1:4" s="57" customFormat="1" ht="23.25">
      <c r="A1" s="1" t="s">
        <v>407</v>
      </c>
      <c r="B1" s="1"/>
      <c r="C1" s="1"/>
      <c r="D1" s="1"/>
    </row>
    <row r="2" spans="1:4" s="57" customFormat="1" ht="26.25">
      <c r="A2" s="91" t="s">
        <v>408</v>
      </c>
      <c r="B2" s="92"/>
      <c r="C2" s="92"/>
      <c r="D2" s="92"/>
    </row>
    <row r="3" spans="1:4" s="93" customFormat="1" ht="26.25">
      <c r="A3" s="91" t="s">
        <v>244</v>
      </c>
      <c r="B3" s="92"/>
      <c r="C3" s="92"/>
      <c r="D3" s="92"/>
    </row>
    <row r="4" spans="1:4" s="57" customFormat="1" ht="21.75">
      <c r="A4" s="4"/>
      <c r="B4" s="4"/>
      <c r="C4" s="4"/>
      <c r="D4" s="6" t="s">
        <v>94</v>
      </c>
    </row>
    <row r="5" spans="1:4" s="57" customFormat="1" ht="21.75">
      <c r="A5" s="95" t="s">
        <v>172</v>
      </c>
      <c r="B5" s="64"/>
      <c r="C5" s="97" t="s">
        <v>4</v>
      </c>
      <c r="D5" s="213"/>
    </row>
    <row r="6" spans="1:4" s="57" customFormat="1" ht="26.25">
      <c r="A6" s="386" t="s">
        <v>5</v>
      </c>
      <c r="B6" s="99" t="s">
        <v>6</v>
      </c>
      <c r="C6" s="100" t="s">
        <v>7</v>
      </c>
      <c r="D6" s="100" t="s">
        <v>8</v>
      </c>
    </row>
    <row r="7" spans="1:4" s="57" customFormat="1" ht="21.75">
      <c r="A7" s="322">
        <v>2011</v>
      </c>
      <c r="B7" s="387"/>
      <c r="C7" s="103"/>
      <c r="D7" s="103"/>
    </row>
    <row r="8" spans="1:4" s="57" customFormat="1" ht="23.25">
      <c r="A8" s="185"/>
      <c r="B8" s="388" t="s">
        <v>409</v>
      </c>
      <c r="C8" s="389"/>
      <c r="D8" s="185"/>
    </row>
    <row r="9" spans="1:4" s="57" customFormat="1" ht="23.25">
      <c r="A9" s="373"/>
      <c r="B9" s="390" t="s">
        <v>410</v>
      </c>
      <c r="C9" s="372"/>
      <c r="D9" s="373"/>
    </row>
    <row r="10" spans="1:4" s="57" customFormat="1" ht="23.25">
      <c r="A10" s="111">
        <v>884153475</v>
      </c>
      <c r="B10" s="50" t="s">
        <v>411</v>
      </c>
      <c r="C10" s="114">
        <v>994989226</v>
      </c>
      <c r="D10" s="111">
        <v>1018875556</v>
      </c>
    </row>
    <row r="11" spans="1:4" s="57" customFormat="1" ht="23.25">
      <c r="A11" s="111">
        <v>9774536</v>
      </c>
      <c r="B11" s="50" t="s">
        <v>412</v>
      </c>
      <c r="C11" s="114">
        <v>6651095</v>
      </c>
      <c r="D11" s="111">
        <v>11117876.023</v>
      </c>
    </row>
    <row r="12" spans="1:4" s="57" customFormat="1" ht="23.25">
      <c r="A12" s="111">
        <v>7883712</v>
      </c>
      <c r="B12" s="50" t="s">
        <v>413</v>
      </c>
      <c r="C12" s="381" t="s">
        <v>61</v>
      </c>
      <c r="D12" s="111">
        <v>7645129.9079999998</v>
      </c>
    </row>
    <row r="13" spans="1:4" s="57" customFormat="1" ht="23.25">
      <c r="A13" s="111">
        <v>2677232</v>
      </c>
      <c r="B13" s="50" t="s">
        <v>414</v>
      </c>
      <c r="C13" s="111">
        <v>5550600</v>
      </c>
      <c r="D13" s="111">
        <v>3401199</v>
      </c>
    </row>
    <row r="14" spans="1:4" s="57" customFormat="1" ht="23.25">
      <c r="A14" s="104">
        <f>SUM(A10:A13)</f>
        <v>904488955</v>
      </c>
      <c r="B14" s="231" t="s">
        <v>415</v>
      </c>
      <c r="C14" s="104">
        <f>SUM(C10:C13)</f>
        <v>1007190921</v>
      </c>
      <c r="D14" s="104">
        <f>SUM(D10:D13)</f>
        <v>1041039760.931</v>
      </c>
    </row>
    <row r="15" spans="1:4" s="57" customFormat="1" ht="23.25">
      <c r="A15" s="104"/>
      <c r="B15" s="391" t="s">
        <v>416</v>
      </c>
      <c r="C15" s="106"/>
      <c r="D15" s="104"/>
    </row>
    <row r="16" spans="1:4" s="57" customFormat="1" ht="23.25">
      <c r="A16" s="111">
        <v>347183818</v>
      </c>
      <c r="B16" s="50" t="s">
        <v>417</v>
      </c>
      <c r="C16" s="114">
        <v>363883634</v>
      </c>
      <c r="D16" s="111">
        <v>390884442.32300001</v>
      </c>
    </row>
    <row r="17" spans="1:4" s="57" customFormat="1" ht="23.25">
      <c r="A17" s="111">
        <v>36653410</v>
      </c>
      <c r="B17" s="50" t="s">
        <v>418</v>
      </c>
      <c r="C17" s="114">
        <v>38538196</v>
      </c>
      <c r="D17" s="111">
        <v>40630867.855999999</v>
      </c>
    </row>
    <row r="18" spans="1:4" s="57" customFormat="1" ht="23.25">
      <c r="A18" s="111">
        <v>16248452</v>
      </c>
      <c r="B18" s="236" t="s">
        <v>419</v>
      </c>
      <c r="C18" s="114">
        <v>17230086</v>
      </c>
      <c r="D18" s="111">
        <v>18716271.706999999</v>
      </c>
    </row>
    <row r="19" spans="1:4" s="57" customFormat="1" ht="23.25">
      <c r="A19" s="111">
        <v>13953153</v>
      </c>
      <c r="B19" s="50" t="s">
        <v>420</v>
      </c>
      <c r="C19" s="114">
        <v>14145752</v>
      </c>
      <c r="D19" s="111">
        <v>15379601.277000001</v>
      </c>
    </row>
    <row r="20" spans="1:4" s="57" customFormat="1" ht="23.25">
      <c r="A20" s="111">
        <v>49581407</v>
      </c>
      <c r="B20" s="236" t="s">
        <v>421</v>
      </c>
      <c r="C20" s="114">
        <v>56341431</v>
      </c>
      <c r="D20" s="111">
        <v>72792602.740999997</v>
      </c>
    </row>
    <row r="21" spans="1:4" s="57" customFormat="1" ht="23.25">
      <c r="A21" s="111">
        <v>7795852</v>
      </c>
      <c r="B21" s="50" t="s">
        <v>422</v>
      </c>
      <c r="C21" s="114">
        <v>6774840</v>
      </c>
      <c r="D21" s="111">
        <v>9915019.2550000008</v>
      </c>
    </row>
    <row r="22" spans="1:4" s="57" customFormat="1" ht="23.25">
      <c r="A22" s="111">
        <v>100965904</v>
      </c>
      <c r="B22" s="50" t="s">
        <v>423</v>
      </c>
      <c r="C22" s="114">
        <v>106334963</v>
      </c>
      <c r="D22" s="111">
        <v>116113758.087</v>
      </c>
    </row>
    <row r="23" spans="1:4" s="57" customFormat="1" ht="23.25">
      <c r="A23" s="111">
        <v>23536768</v>
      </c>
      <c r="B23" s="50" t="s">
        <v>424</v>
      </c>
      <c r="C23" s="114">
        <v>25343991</v>
      </c>
      <c r="D23" s="111">
        <v>45090048.968999997</v>
      </c>
    </row>
    <row r="24" spans="1:4" s="57" customFormat="1" ht="23.25">
      <c r="A24" s="111">
        <v>106910766</v>
      </c>
      <c r="B24" s="50" t="s">
        <v>425</v>
      </c>
      <c r="C24" s="114">
        <v>156528871</v>
      </c>
      <c r="D24" s="111">
        <v>155572569.62900001</v>
      </c>
    </row>
    <row r="25" spans="1:4" s="57" customFormat="1" ht="23.25">
      <c r="A25" s="104">
        <f>SUM(A16:A24)</f>
        <v>702829530</v>
      </c>
      <c r="B25" s="238" t="s">
        <v>426</v>
      </c>
      <c r="C25" s="106">
        <f>SUM(C16:C24)</f>
        <v>785121764</v>
      </c>
      <c r="D25" s="104">
        <f>SUM(D16:D24)</f>
        <v>865095181.8440001</v>
      </c>
    </row>
    <row r="26" spans="1:4" s="57" customFormat="1" ht="23.25">
      <c r="A26" s="104"/>
      <c r="B26" s="391" t="s">
        <v>427</v>
      </c>
      <c r="C26" s="106"/>
      <c r="D26" s="104"/>
    </row>
    <row r="27" spans="1:4" s="57" customFormat="1" ht="23.25">
      <c r="A27" s="111">
        <v>13420821</v>
      </c>
      <c r="B27" s="50" t="s">
        <v>428</v>
      </c>
      <c r="C27" s="114">
        <v>15889177</v>
      </c>
      <c r="D27" s="111">
        <v>15186756.692</v>
      </c>
    </row>
    <row r="28" spans="1:4" s="57" customFormat="1" ht="23.25">
      <c r="A28" s="111">
        <v>1969347</v>
      </c>
      <c r="B28" s="50" t="s">
        <v>429</v>
      </c>
      <c r="C28" s="114">
        <v>1996025</v>
      </c>
      <c r="D28" s="111">
        <v>2209659</v>
      </c>
    </row>
    <row r="29" spans="1:4" s="57" customFormat="1" ht="23.25">
      <c r="A29" s="111">
        <v>58010554</v>
      </c>
      <c r="B29" s="50" t="s">
        <v>430</v>
      </c>
      <c r="C29" s="114">
        <v>27402533</v>
      </c>
      <c r="D29" s="111">
        <v>69250189.709000006</v>
      </c>
    </row>
    <row r="30" spans="1:4" s="57" customFormat="1" ht="23.25">
      <c r="A30" s="111">
        <v>3218407</v>
      </c>
      <c r="B30" s="50" t="s">
        <v>431</v>
      </c>
      <c r="C30" s="114">
        <v>1854572</v>
      </c>
      <c r="D30" s="111">
        <v>2844133.142</v>
      </c>
    </row>
    <row r="31" spans="1:4" s="57" customFormat="1" ht="23.25">
      <c r="A31" s="111">
        <v>7464241</v>
      </c>
      <c r="B31" s="50" t="s">
        <v>432</v>
      </c>
      <c r="C31" s="114">
        <v>4437671</v>
      </c>
      <c r="D31" s="111">
        <v>8327008.1519999998</v>
      </c>
    </row>
    <row r="32" spans="1:4" s="57" customFormat="1" ht="23.25">
      <c r="A32" s="111">
        <v>11254741</v>
      </c>
      <c r="B32" s="50" t="s">
        <v>433</v>
      </c>
      <c r="C32" s="114">
        <v>8598429</v>
      </c>
      <c r="D32" s="111">
        <v>9986700.2400000002</v>
      </c>
    </row>
    <row r="33" spans="1:6" s="57" customFormat="1" ht="16.5" customHeight="1">
      <c r="A33" s="111">
        <v>15140244</v>
      </c>
      <c r="B33" s="50" t="s">
        <v>434</v>
      </c>
      <c r="C33" s="114">
        <v>16537315</v>
      </c>
      <c r="D33" s="111">
        <v>17857391.201000001</v>
      </c>
    </row>
    <row r="34" spans="1:6" s="57" customFormat="1" ht="16.5" customHeight="1">
      <c r="A34" s="111">
        <v>50886806</v>
      </c>
      <c r="B34" s="50" t="s">
        <v>435</v>
      </c>
      <c r="C34" s="114">
        <v>49880045</v>
      </c>
      <c r="D34" s="111">
        <v>67589698.548999995</v>
      </c>
    </row>
    <row r="35" spans="1:6" s="57" customFormat="1" ht="16.5" customHeight="1">
      <c r="A35" s="381" t="s">
        <v>61</v>
      </c>
      <c r="B35" s="50" t="s">
        <v>436</v>
      </c>
      <c r="C35" s="114">
        <v>15000</v>
      </c>
      <c r="D35" s="381" t="s">
        <v>61</v>
      </c>
      <c r="F35" s="177"/>
    </row>
    <row r="36" spans="1:6" s="57" customFormat="1" ht="16.5" customHeight="1">
      <c r="A36" s="111">
        <v>8683902</v>
      </c>
      <c r="B36" s="50" t="s">
        <v>437</v>
      </c>
      <c r="C36" s="114">
        <v>8800000</v>
      </c>
      <c r="D36" s="111">
        <v>7369905.6260000002</v>
      </c>
    </row>
    <row r="37" spans="1:6" s="57" customFormat="1" ht="16.5" customHeight="1">
      <c r="A37" s="104">
        <f>SUM(A27:A36)</f>
        <v>170049063</v>
      </c>
      <c r="B37" s="231" t="s">
        <v>438</v>
      </c>
      <c r="C37" s="104">
        <f>SUM(C27:C36)</f>
        <v>135410767</v>
      </c>
      <c r="D37" s="104">
        <f>SUM(D27:D36)</f>
        <v>200621442.31099999</v>
      </c>
    </row>
    <row r="38" spans="1:6" s="57" customFormat="1" ht="16.5" customHeight="1">
      <c r="A38" s="392" t="s">
        <v>439</v>
      </c>
      <c r="B38" s="87" t="s">
        <v>440</v>
      </c>
      <c r="C38" s="393" t="s">
        <v>441</v>
      </c>
      <c r="D38" s="394" t="s">
        <v>442</v>
      </c>
      <c r="F38" s="395"/>
    </row>
    <row r="39" spans="1:6" s="57" customFormat="1" ht="16.5" customHeight="1">
      <c r="A39" s="104">
        <v>1935446884</v>
      </c>
      <c r="B39" s="396" t="s">
        <v>443</v>
      </c>
      <c r="C39" s="397">
        <v>2118924089</v>
      </c>
      <c r="D39" s="397">
        <v>2307667454</v>
      </c>
      <c r="F39" s="395"/>
    </row>
    <row r="40" spans="1:6" s="57" customFormat="1" ht="16.5" customHeight="1">
      <c r="A40" s="104"/>
      <c r="B40" s="388" t="s">
        <v>444</v>
      </c>
      <c r="C40" s="106"/>
      <c r="D40" s="104"/>
    </row>
    <row r="41" spans="1:6" s="57" customFormat="1" ht="16.5" customHeight="1">
      <c r="A41" s="111"/>
      <c r="B41" s="354" t="s">
        <v>445</v>
      </c>
      <c r="C41" s="114"/>
      <c r="D41" s="111"/>
    </row>
    <row r="42" spans="1:6" s="57" customFormat="1" ht="16.5" customHeight="1">
      <c r="A42" s="111">
        <v>78115916</v>
      </c>
      <c r="B42" s="50" t="s">
        <v>446</v>
      </c>
      <c r="C42" s="114">
        <v>58532034</v>
      </c>
      <c r="D42" s="111">
        <v>76570214.040999994</v>
      </c>
    </row>
    <row r="43" spans="1:6" s="57" customFormat="1" ht="16.5" customHeight="1">
      <c r="A43" s="111">
        <v>4051161</v>
      </c>
      <c r="B43" s="50" t="s">
        <v>447</v>
      </c>
      <c r="C43" s="114">
        <v>3455801</v>
      </c>
      <c r="D43" s="111">
        <v>4219522.9720000001</v>
      </c>
    </row>
    <row r="44" spans="1:6" s="57" customFormat="1" ht="16.5" customHeight="1">
      <c r="A44" s="121">
        <v>1485159</v>
      </c>
      <c r="B44" s="45" t="s">
        <v>448</v>
      </c>
      <c r="C44" s="349">
        <v>1082647</v>
      </c>
      <c r="D44" s="121">
        <v>1614840.6429999999</v>
      </c>
    </row>
    <row r="45" spans="1:6" s="57" customFormat="1" ht="29.25" customHeight="1">
      <c r="A45" s="398" t="s">
        <v>449</v>
      </c>
      <c r="B45" s="398"/>
      <c r="C45" s="398"/>
      <c r="D45" s="398"/>
    </row>
    <row r="46" spans="1:6" s="57" customFormat="1" ht="17.100000000000001" customHeight="1">
      <c r="A46" s="399" t="s">
        <v>450</v>
      </c>
      <c r="B46"/>
      <c r="C46"/>
      <c r="D46"/>
    </row>
    <row r="47" spans="1:6" s="57" customFormat="1" ht="32.25" customHeight="1">
      <c r="A47" s="400" t="s">
        <v>451</v>
      </c>
      <c r="B47" s="400"/>
      <c r="C47" s="400"/>
      <c r="D47" s="400"/>
    </row>
    <row r="48" spans="1:6" s="57" customFormat="1" ht="13.5" customHeight="1">
      <c r="A48" s="401"/>
      <c r="B48" s="401"/>
      <c r="C48" s="401"/>
      <c r="D48" s="401"/>
    </row>
    <row r="49" spans="1:4" s="57" customFormat="1">
      <c r="A49"/>
      <c r="B49" s="58" t="s">
        <v>452</v>
      </c>
      <c r="C49"/>
      <c r="D49"/>
    </row>
    <row r="50" spans="1:4" s="57" customFormat="1">
      <c r="A50"/>
      <c r="B50"/>
      <c r="C50"/>
      <c r="D50"/>
    </row>
    <row r="51" spans="1:4" s="57" customFormat="1">
      <c r="A51"/>
      <c r="B51"/>
      <c r="C51"/>
      <c r="D51"/>
    </row>
    <row r="52" spans="1:4" s="57" customFormat="1" ht="23.25">
      <c r="A52" s="402" t="s">
        <v>453</v>
      </c>
      <c r="B52" s="403"/>
      <c r="C52" s="403"/>
      <c r="D52" s="403"/>
    </row>
    <row r="53" spans="1:4" s="57" customFormat="1" ht="26.25">
      <c r="A53" s="184" t="s">
        <v>454</v>
      </c>
      <c r="B53" s="92"/>
      <c r="C53" s="92"/>
      <c r="D53" s="92"/>
    </row>
    <row r="54" spans="1:4" s="93" customFormat="1" ht="26.25">
      <c r="A54" s="91" t="s">
        <v>244</v>
      </c>
      <c r="B54" s="92"/>
      <c r="C54" s="92"/>
      <c r="D54" s="92"/>
    </row>
    <row r="55" spans="1:4" s="57" customFormat="1" ht="21.75">
      <c r="A55" s="4"/>
      <c r="B55" s="4"/>
      <c r="C55" s="4"/>
      <c r="D55" s="6" t="s">
        <v>94</v>
      </c>
    </row>
    <row r="56" spans="1:4" s="57" customFormat="1" ht="21.75">
      <c r="A56" s="95" t="s">
        <v>172</v>
      </c>
      <c r="B56" s="64"/>
      <c r="C56" s="97" t="s">
        <v>4</v>
      </c>
      <c r="D56" s="213"/>
    </row>
    <row r="57" spans="1:4" s="57" customFormat="1" ht="26.25">
      <c r="A57" s="386" t="s">
        <v>5</v>
      </c>
      <c r="B57" s="99" t="s">
        <v>6</v>
      </c>
      <c r="C57" s="100" t="s">
        <v>7</v>
      </c>
      <c r="D57" s="100" t="s">
        <v>8</v>
      </c>
    </row>
    <row r="58" spans="1:4" s="57" customFormat="1" ht="21.75">
      <c r="A58" s="322">
        <v>2011</v>
      </c>
      <c r="B58" s="404"/>
      <c r="C58" s="103"/>
      <c r="D58" s="103"/>
    </row>
    <row r="59" spans="1:4" s="57" customFormat="1" ht="23.25">
      <c r="A59" s="405"/>
      <c r="B59" s="354" t="s">
        <v>455</v>
      </c>
      <c r="C59" s="406"/>
      <c r="D59" s="98"/>
    </row>
    <row r="60" spans="1:4" s="57" customFormat="1" ht="23.25">
      <c r="A60" s="111">
        <v>13766138</v>
      </c>
      <c r="B60" s="50" t="s">
        <v>456</v>
      </c>
      <c r="C60" s="114">
        <v>15693055</v>
      </c>
      <c r="D60" s="111">
        <v>20097717.901000001</v>
      </c>
    </row>
    <row r="61" spans="1:4" s="57" customFormat="1" ht="23.25">
      <c r="A61" s="111">
        <v>14257595</v>
      </c>
      <c r="B61" s="50" t="s">
        <v>457</v>
      </c>
      <c r="C61" s="114">
        <v>13602828</v>
      </c>
      <c r="D61" s="111">
        <v>15801335.105</v>
      </c>
    </row>
    <row r="62" spans="1:4" s="57" customFormat="1" ht="23.25">
      <c r="A62" s="111">
        <v>6790985</v>
      </c>
      <c r="B62" s="50" t="s">
        <v>458</v>
      </c>
      <c r="C62" s="114">
        <v>5576811</v>
      </c>
      <c r="D62" s="111">
        <v>7564675.3660000004</v>
      </c>
    </row>
    <row r="63" spans="1:4" s="57" customFormat="1" ht="23.25">
      <c r="A63" s="111">
        <v>3151194</v>
      </c>
      <c r="B63" s="50" t="s">
        <v>459</v>
      </c>
      <c r="C63" s="114">
        <v>1602984</v>
      </c>
      <c r="D63" s="111">
        <v>2411546.9819999998</v>
      </c>
    </row>
    <row r="64" spans="1:4" s="57" customFormat="1" ht="23.25">
      <c r="A64" s="111">
        <v>5394821</v>
      </c>
      <c r="B64" s="50" t="s">
        <v>460</v>
      </c>
      <c r="C64" s="114">
        <v>3090543</v>
      </c>
      <c r="D64" s="111">
        <v>9038611.875</v>
      </c>
    </row>
    <row r="65" spans="1:4" s="57" customFormat="1" ht="23.25">
      <c r="A65" s="111">
        <v>5928246</v>
      </c>
      <c r="B65" s="50" t="s">
        <v>461</v>
      </c>
      <c r="C65" s="114">
        <v>3285871</v>
      </c>
      <c r="D65" s="111">
        <v>5418267.7769999998</v>
      </c>
    </row>
    <row r="66" spans="1:4" s="57" customFormat="1" ht="23.25">
      <c r="A66" s="111">
        <v>4603953</v>
      </c>
      <c r="B66" s="236" t="s">
        <v>462</v>
      </c>
      <c r="C66" s="114">
        <v>4249875</v>
      </c>
      <c r="D66" s="111">
        <v>4966877.807</v>
      </c>
    </row>
    <row r="67" spans="1:4" s="57" customFormat="1" ht="23.25">
      <c r="A67" s="111">
        <v>202142</v>
      </c>
      <c r="B67" s="50" t="s">
        <v>463</v>
      </c>
      <c r="C67" s="114">
        <v>182474</v>
      </c>
      <c r="D67" s="111">
        <v>196939.981</v>
      </c>
    </row>
    <row r="68" spans="1:4" s="57" customFormat="1" ht="23.25">
      <c r="A68" s="111">
        <v>2933562</v>
      </c>
      <c r="B68" s="236" t="s">
        <v>464</v>
      </c>
      <c r="C68" s="114">
        <v>2930238</v>
      </c>
      <c r="D68" s="111">
        <v>3544905.4049999998</v>
      </c>
    </row>
    <row r="69" spans="1:4" s="57" customFormat="1" ht="23.25">
      <c r="A69" s="111">
        <v>9669074</v>
      </c>
      <c r="B69" s="236" t="s">
        <v>465</v>
      </c>
      <c r="C69" s="114">
        <v>7175618</v>
      </c>
      <c r="D69" s="111">
        <v>10257829.517999999</v>
      </c>
    </row>
    <row r="70" spans="1:4" s="57" customFormat="1" ht="23.25">
      <c r="A70" s="111">
        <v>4948499</v>
      </c>
      <c r="B70" s="50" t="s">
        <v>466</v>
      </c>
      <c r="C70" s="114">
        <v>3502914</v>
      </c>
      <c r="D70" s="111">
        <v>4740866.2510000002</v>
      </c>
    </row>
    <row r="71" spans="1:4" s="57" customFormat="1" ht="23.25">
      <c r="A71" s="111">
        <v>9569250</v>
      </c>
      <c r="B71" s="50" t="s">
        <v>467</v>
      </c>
      <c r="C71" s="114">
        <v>8399009</v>
      </c>
      <c r="D71" s="111">
        <v>13041520.550000001</v>
      </c>
    </row>
    <row r="72" spans="1:4" s="57" customFormat="1" ht="23.25">
      <c r="A72" s="176">
        <f>SUM(A42:A44,A60:A71)</f>
        <v>164867695</v>
      </c>
      <c r="B72" s="242" t="s">
        <v>468</v>
      </c>
      <c r="C72" s="407">
        <f>SUM(C42:C71)</f>
        <v>132362702</v>
      </c>
      <c r="D72" s="176">
        <f>SUM(D42:D71)</f>
        <v>179485672.17400002</v>
      </c>
    </row>
    <row r="73" spans="1:4" s="57" customFormat="1" ht="23.25">
      <c r="A73" s="104"/>
      <c r="B73" s="408" t="s">
        <v>469</v>
      </c>
      <c r="C73" s="106"/>
      <c r="D73" s="104"/>
    </row>
    <row r="74" spans="1:4" s="57" customFormat="1" ht="23.25">
      <c r="A74" s="111">
        <v>250000</v>
      </c>
      <c r="B74" s="50" t="s">
        <v>470</v>
      </c>
      <c r="C74" s="114">
        <v>70400</v>
      </c>
      <c r="D74" s="111">
        <v>455000</v>
      </c>
    </row>
    <row r="75" spans="1:4" s="57" customFormat="1" ht="23.25">
      <c r="A75" s="111">
        <v>16664236</v>
      </c>
      <c r="B75" s="50" t="s">
        <v>471</v>
      </c>
      <c r="C75" s="114">
        <v>21905917</v>
      </c>
      <c r="D75" s="111">
        <v>22142490.34</v>
      </c>
    </row>
    <row r="76" spans="1:4" s="57" customFormat="1" ht="23.25">
      <c r="A76" s="111">
        <v>30635585</v>
      </c>
      <c r="B76" s="50" t="s">
        <v>472</v>
      </c>
      <c r="C76" s="114">
        <v>27580507</v>
      </c>
      <c r="D76" s="111">
        <v>36697287.189000003</v>
      </c>
    </row>
    <row r="77" spans="1:4" s="57" customFormat="1" ht="23.25">
      <c r="A77" s="111">
        <v>1482531</v>
      </c>
      <c r="B77" s="50" t="s">
        <v>473</v>
      </c>
      <c r="C77" s="114">
        <v>1211041</v>
      </c>
      <c r="D77" s="111">
        <v>1652219.1229999999</v>
      </c>
    </row>
    <row r="78" spans="1:4" s="57" customFormat="1" ht="23.25">
      <c r="A78" s="111">
        <v>126338</v>
      </c>
      <c r="B78" s="50" t="s">
        <v>474</v>
      </c>
      <c r="C78" s="114">
        <v>183008</v>
      </c>
      <c r="D78" s="111">
        <v>105848.333</v>
      </c>
    </row>
    <row r="79" spans="1:4" s="57" customFormat="1" ht="23.25">
      <c r="A79" s="111">
        <v>11433936</v>
      </c>
      <c r="B79" s="50" t="s">
        <v>475</v>
      </c>
      <c r="C79" s="114">
        <v>5310322</v>
      </c>
      <c r="D79" s="111">
        <v>12595823.547</v>
      </c>
    </row>
    <row r="80" spans="1:4" s="57" customFormat="1" ht="23.25">
      <c r="A80" s="111">
        <v>2018198</v>
      </c>
      <c r="B80" s="50" t="s">
        <v>476</v>
      </c>
      <c r="C80" s="114">
        <v>1505222</v>
      </c>
      <c r="D80" s="111">
        <v>1712421.7579999999</v>
      </c>
    </row>
    <row r="81" spans="1:4" s="57" customFormat="1" ht="23.25">
      <c r="A81" s="111">
        <v>1259065</v>
      </c>
      <c r="B81" s="50" t="s">
        <v>477</v>
      </c>
      <c r="C81" s="114">
        <v>1475441</v>
      </c>
      <c r="D81" s="111">
        <v>1854115.28</v>
      </c>
    </row>
    <row r="82" spans="1:4" s="57" customFormat="1" ht="23.25">
      <c r="A82" s="111">
        <v>5105337</v>
      </c>
      <c r="B82" s="50" t="s">
        <v>478</v>
      </c>
      <c r="C82" s="114">
        <v>4187448</v>
      </c>
      <c r="D82" s="111">
        <v>6644509.5010000002</v>
      </c>
    </row>
    <row r="83" spans="1:4" s="57" customFormat="1" ht="23.25">
      <c r="A83" s="111">
        <v>14626437</v>
      </c>
      <c r="B83" s="50" t="s">
        <v>479</v>
      </c>
      <c r="C83" s="114">
        <v>12561773</v>
      </c>
      <c r="D83" s="111">
        <v>19723689.519000001</v>
      </c>
    </row>
    <row r="84" spans="1:4" s="57" customFormat="1" ht="23.25">
      <c r="A84" s="111">
        <v>3770809</v>
      </c>
      <c r="B84" s="50" t="s">
        <v>480</v>
      </c>
      <c r="C84" s="114">
        <v>3547472</v>
      </c>
      <c r="D84" s="111">
        <v>3962285.0389999999</v>
      </c>
    </row>
    <row r="85" spans="1:4" s="57" customFormat="1" ht="23.25">
      <c r="A85" s="111">
        <v>1522892</v>
      </c>
      <c r="B85" s="50" t="s">
        <v>481</v>
      </c>
      <c r="C85" s="114">
        <v>1345892</v>
      </c>
      <c r="D85" s="111">
        <v>1630517.4920000001</v>
      </c>
    </row>
    <row r="86" spans="1:4" s="57" customFormat="1" ht="23.25">
      <c r="A86" s="111">
        <v>17795983</v>
      </c>
      <c r="B86" s="50" t="s">
        <v>482</v>
      </c>
      <c r="C86" s="114">
        <v>13392013</v>
      </c>
      <c r="D86" s="111">
        <v>22949103.638</v>
      </c>
    </row>
    <row r="87" spans="1:4" s="57" customFormat="1" ht="23.25">
      <c r="A87" s="111">
        <v>2464860</v>
      </c>
      <c r="B87" s="50" t="s">
        <v>483</v>
      </c>
      <c r="C87" s="114">
        <v>1796269</v>
      </c>
      <c r="D87" s="111">
        <v>2179838.6269999999</v>
      </c>
    </row>
    <row r="88" spans="1:4" s="57" customFormat="1" ht="23.25">
      <c r="A88" s="111">
        <v>3673556</v>
      </c>
      <c r="B88" s="50" t="s">
        <v>484</v>
      </c>
      <c r="C88" s="114">
        <v>2636683</v>
      </c>
      <c r="D88" s="111">
        <v>5908263.8619999997</v>
      </c>
    </row>
    <row r="89" spans="1:4" s="57" customFormat="1" ht="23.25">
      <c r="A89" s="121">
        <v>9242107</v>
      </c>
      <c r="B89" s="409" t="s">
        <v>485</v>
      </c>
      <c r="C89" s="349">
        <v>8057991</v>
      </c>
      <c r="D89" s="121">
        <v>12011868.101</v>
      </c>
    </row>
    <row r="90" spans="1:4" s="57" customFormat="1">
      <c r="A90"/>
      <c r="B90"/>
      <c r="C90"/>
      <c r="D90"/>
    </row>
    <row r="91" spans="1:4" s="57" customFormat="1">
      <c r="A91"/>
      <c r="B91" s="182" t="s">
        <v>241</v>
      </c>
      <c r="C91"/>
      <c r="D91"/>
    </row>
    <row r="92" spans="1:4" s="57" customFormat="1">
      <c r="A92"/>
      <c r="B92"/>
      <c r="C92"/>
      <c r="D92"/>
    </row>
    <row r="93" spans="1:4" s="57" customFormat="1" ht="23.25">
      <c r="A93" s="197"/>
      <c r="B93" s="83"/>
      <c r="C93" s="197"/>
      <c r="D93" s="410"/>
    </row>
    <row r="94" spans="1:4" s="57" customFormat="1" ht="23.25">
      <c r="A94" s="197"/>
      <c r="B94" s="83"/>
      <c r="C94" s="197"/>
      <c r="D94" s="410"/>
    </row>
    <row r="95" spans="1:4" s="57" customFormat="1" ht="23.25">
      <c r="A95" s="197"/>
      <c r="B95" s="83"/>
      <c r="C95" s="197"/>
      <c r="D95" s="410"/>
    </row>
    <row r="96" spans="1:4" s="57" customFormat="1" ht="23.25">
      <c r="A96" s="197"/>
      <c r="B96" s="83"/>
      <c r="C96" s="197"/>
      <c r="D96" s="410"/>
    </row>
    <row r="97" spans="1:4" s="57" customFormat="1" ht="23.25">
      <c r="A97" s="197"/>
      <c r="B97" s="83"/>
      <c r="C97" s="197"/>
      <c r="D97" s="410"/>
    </row>
    <row r="98" spans="1:4" s="57" customFormat="1" ht="23.25">
      <c r="A98" s="402" t="s">
        <v>453</v>
      </c>
      <c r="B98" s="403"/>
      <c r="C98" s="403"/>
      <c r="D98" s="403"/>
    </row>
    <row r="99" spans="1:4" s="57" customFormat="1" ht="26.25">
      <c r="A99" s="184" t="s">
        <v>454</v>
      </c>
      <c r="B99" s="92"/>
      <c r="C99" s="92"/>
      <c r="D99" s="92"/>
    </row>
    <row r="100" spans="1:4" s="93" customFormat="1" ht="26.25">
      <c r="A100" s="91" t="s">
        <v>244</v>
      </c>
      <c r="B100" s="92"/>
      <c r="C100" s="92"/>
      <c r="D100" s="92"/>
    </row>
    <row r="101" spans="1:4" s="57" customFormat="1" ht="21.75">
      <c r="A101" s="4"/>
      <c r="B101" s="4"/>
      <c r="C101" s="4"/>
      <c r="D101" s="6" t="s">
        <v>94</v>
      </c>
    </row>
    <row r="102" spans="1:4" s="57" customFormat="1" ht="21.75">
      <c r="A102" s="95" t="s">
        <v>172</v>
      </c>
      <c r="B102" s="64"/>
      <c r="C102" s="97" t="s">
        <v>4</v>
      </c>
      <c r="D102" s="213"/>
    </row>
    <row r="103" spans="1:4" s="57" customFormat="1" ht="26.25">
      <c r="A103" s="386" t="s">
        <v>5</v>
      </c>
      <c r="B103" s="99" t="s">
        <v>6</v>
      </c>
      <c r="C103" s="100" t="s">
        <v>7</v>
      </c>
      <c r="D103" s="100" t="s">
        <v>8</v>
      </c>
    </row>
    <row r="104" spans="1:4" s="57" customFormat="1" ht="21.75">
      <c r="A104" s="322">
        <v>2011</v>
      </c>
      <c r="B104" s="404"/>
      <c r="C104" s="103"/>
      <c r="D104" s="103"/>
    </row>
    <row r="105" spans="1:4" s="57" customFormat="1" ht="21.75">
      <c r="A105" s="405"/>
      <c r="B105" s="411" t="s">
        <v>486</v>
      </c>
      <c r="C105" s="406"/>
      <c r="D105" s="98"/>
    </row>
    <row r="106" spans="1:4" s="57" customFormat="1" ht="23.25">
      <c r="A106" s="111">
        <v>4246882</v>
      </c>
      <c r="B106" s="50" t="s">
        <v>487</v>
      </c>
      <c r="C106" s="114">
        <v>3232020</v>
      </c>
      <c r="D106" s="111">
        <v>6369052.5369999995</v>
      </c>
    </row>
    <row r="107" spans="1:4" s="57" customFormat="1" ht="23.25">
      <c r="A107" s="111">
        <v>28006191</v>
      </c>
      <c r="B107" s="340" t="s">
        <v>488</v>
      </c>
      <c r="C107" s="412">
        <v>14584152</v>
      </c>
      <c r="D107" s="111">
        <v>36295027.445</v>
      </c>
    </row>
    <row r="108" spans="1:4" s="57" customFormat="1" ht="23.25">
      <c r="A108" s="111">
        <v>14014967</v>
      </c>
      <c r="B108" s="340" t="s">
        <v>489</v>
      </c>
      <c r="C108" s="412">
        <v>205414</v>
      </c>
      <c r="D108" s="111">
        <v>13651788.903000001</v>
      </c>
    </row>
    <row r="109" spans="1:4" s="57" customFormat="1" ht="23.25">
      <c r="A109" s="111">
        <v>45865130</v>
      </c>
      <c r="B109" s="236" t="s">
        <v>490</v>
      </c>
      <c r="C109" s="114">
        <v>62287397</v>
      </c>
      <c r="D109" s="111">
        <v>55636613.658</v>
      </c>
    </row>
    <row r="110" spans="1:4" s="57" customFormat="1" ht="23.25">
      <c r="A110" s="111">
        <v>1367</v>
      </c>
      <c r="B110" s="50" t="s">
        <v>491</v>
      </c>
      <c r="C110" s="381" t="s">
        <v>61</v>
      </c>
      <c r="D110" s="381" t="s">
        <v>61</v>
      </c>
    </row>
    <row r="111" spans="1:4" s="57" customFormat="1" ht="23.25">
      <c r="A111" s="111">
        <v>8175</v>
      </c>
      <c r="B111" s="50" t="s">
        <v>492</v>
      </c>
      <c r="C111" s="114">
        <v>8175</v>
      </c>
      <c r="D111" s="114">
        <v>9812.5</v>
      </c>
    </row>
    <row r="112" spans="1:4" s="57" customFormat="1" ht="23.25">
      <c r="A112" s="111">
        <v>886683</v>
      </c>
      <c r="B112" s="50" t="s">
        <v>493</v>
      </c>
      <c r="C112" s="114">
        <v>565340</v>
      </c>
      <c r="D112" s="111">
        <v>662831.77599999995</v>
      </c>
    </row>
    <row r="113" spans="1:4" s="57" customFormat="1" ht="23.25">
      <c r="A113" s="111">
        <v>10785151</v>
      </c>
      <c r="B113" s="50" t="s">
        <v>494</v>
      </c>
      <c r="C113" s="114">
        <v>8266437</v>
      </c>
      <c r="D113" s="111">
        <v>10794031.284</v>
      </c>
    </row>
    <row r="114" spans="1:4" s="57" customFormat="1" ht="23.25">
      <c r="A114" s="111">
        <v>19527792</v>
      </c>
      <c r="B114" s="50" t="s">
        <v>495</v>
      </c>
      <c r="C114" s="114">
        <v>21644168</v>
      </c>
      <c r="D114" s="111">
        <v>19997229.811999999</v>
      </c>
    </row>
    <row r="115" spans="1:4" s="57" customFormat="1" ht="23.25">
      <c r="A115" s="111">
        <v>27905</v>
      </c>
      <c r="B115" s="50" t="s">
        <v>496</v>
      </c>
      <c r="C115" s="114">
        <v>17153</v>
      </c>
      <c r="D115" s="111">
        <v>36018.427000000003</v>
      </c>
    </row>
    <row r="116" spans="1:4" s="57" customFormat="1" ht="23.25">
      <c r="A116" s="111">
        <v>454279</v>
      </c>
      <c r="B116" s="236" t="s">
        <v>497</v>
      </c>
      <c r="C116" s="114">
        <v>1608568</v>
      </c>
      <c r="D116" s="111">
        <v>454279</v>
      </c>
    </row>
    <row r="117" spans="1:4" s="57" customFormat="1" ht="23.25">
      <c r="A117" s="111">
        <v>5517908</v>
      </c>
      <c r="B117" s="50" t="s">
        <v>498</v>
      </c>
      <c r="C117" s="114">
        <v>3378835</v>
      </c>
      <c r="D117" s="111">
        <v>511281.43699999998</v>
      </c>
    </row>
    <row r="118" spans="1:4" s="57" customFormat="1" ht="23.25">
      <c r="A118" s="111">
        <v>73070174</v>
      </c>
      <c r="B118" s="50" t="s">
        <v>499</v>
      </c>
      <c r="C118" s="114">
        <v>40640548</v>
      </c>
      <c r="D118" s="111">
        <v>78514594.033000007</v>
      </c>
    </row>
    <row r="119" spans="1:4" s="57" customFormat="1" ht="23.25">
      <c r="A119" s="111">
        <v>17585797</v>
      </c>
      <c r="B119" s="236" t="s">
        <v>500</v>
      </c>
      <c r="C119" s="114">
        <v>15588452</v>
      </c>
      <c r="D119" s="111">
        <v>22901922.98</v>
      </c>
    </row>
    <row r="120" spans="1:4" s="57" customFormat="1" ht="23.25">
      <c r="A120" s="111">
        <v>509042</v>
      </c>
      <c r="B120" s="50" t="s">
        <v>501</v>
      </c>
      <c r="C120" s="114">
        <v>31738</v>
      </c>
      <c r="D120" s="111">
        <v>576461.69700000004</v>
      </c>
    </row>
    <row r="121" spans="1:4" s="57" customFormat="1" ht="23.25">
      <c r="A121" s="111">
        <v>355971</v>
      </c>
      <c r="B121" s="50" t="s">
        <v>502</v>
      </c>
      <c r="C121" s="114">
        <v>206350</v>
      </c>
      <c r="D121" s="111">
        <v>860385.80299999996</v>
      </c>
    </row>
    <row r="122" spans="1:4" s="57" customFormat="1" ht="23.25">
      <c r="A122" s="104">
        <f>SUM(A74:A89,A106:A121)</f>
        <v>342935284</v>
      </c>
      <c r="B122" s="231" t="s">
        <v>503</v>
      </c>
      <c r="C122" s="106">
        <f>SUM(C74:C121)</f>
        <v>279032146</v>
      </c>
      <c r="D122" s="106">
        <f>SUM(D74:D121)</f>
        <v>399496612.64099991</v>
      </c>
    </row>
    <row r="123" spans="1:4" s="57" customFormat="1" ht="23.25">
      <c r="A123" s="104"/>
      <c r="B123" s="408" t="s">
        <v>504</v>
      </c>
      <c r="C123" s="106"/>
      <c r="D123" s="104"/>
    </row>
    <row r="124" spans="1:4" s="57" customFormat="1" ht="23.25">
      <c r="A124" s="111">
        <v>9615823</v>
      </c>
      <c r="B124" s="50" t="s">
        <v>505</v>
      </c>
      <c r="C124" s="114">
        <v>8240779</v>
      </c>
      <c r="D124" s="111">
        <v>9818773.1119999997</v>
      </c>
    </row>
    <row r="125" spans="1:4" s="57" customFormat="1" ht="23.25">
      <c r="A125" s="111">
        <v>41586573</v>
      </c>
      <c r="B125" s="236" t="s">
        <v>506</v>
      </c>
      <c r="C125" s="114">
        <v>26960021</v>
      </c>
      <c r="D125" s="111">
        <v>45428323.847999997</v>
      </c>
    </row>
    <row r="126" spans="1:4" s="57" customFormat="1" ht="23.25">
      <c r="A126" s="111">
        <v>20763180</v>
      </c>
      <c r="B126" s="50" t="s">
        <v>507</v>
      </c>
      <c r="C126" s="114">
        <v>14407167</v>
      </c>
      <c r="D126" s="111">
        <v>21701313.596999999</v>
      </c>
    </row>
    <row r="127" spans="1:4" s="57" customFormat="1" ht="23.25">
      <c r="A127" s="111">
        <v>4962217</v>
      </c>
      <c r="B127" s="50" t="s">
        <v>508</v>
      </c>
      <c r="C127" s="114">
        <v>4823575</v>
      </c>
      <c r="D127" s="111">
        <v>5390172.7120000003</v>
      </c>
    </row>
    <row r="128" spans="1:4" s="57" customFormat="1" ht="23.25">
      <c r="A128" s="104">
        <f>SUM(A124:A127)</f>
        <v>76927793</v>
      </c>
      <c r="B128" s="231" t="s">
        <v>509</v>
      </c>
      <c r="C128" s="104">
        <f>SUM(C124:C127)</f>
        <v>54431542</v>
      </c>
      <c r="D128" s="104">
        <f>SUM(D124:D127)</f>
        <v>82338583.268999994</v>
      </c>
    </row>
    <row r="129" spans="1:5" s="57" customFormat="1" ht="23.25">
      <c r="A129" s="176">
        <f>SUM(A72+A122+A128)</f>
        <v>584730772</v>
      </c>
      <c r="B129" s="413" t="s">
        <v>510</v>
      </c>
      <c r="C129" s="407">
        <f>SUM(C72+C122+C128)</f>
        <v>465826390</v>
      </c>
      <c r="D129" s="407">
        <f>SUM(D72+D122+D128)</f>
        <v>661320868.08399987</v>
      </c>
    </row>
    <row r="130" spans="1:5" s="57" customFormat="1" ht="23.25">
      <c r="A130" s="104"/>
      <c r="B130" s="388" t="s">
        <v>511</v>
      </c>
      <c r="C130" s="106"/>
      <c r="D130" s="104"/>
    </row>
    <row r="131" spans="1:5" s="57" customFormat="1" ht="23.25">
      <c r="A131" s="111"/>
      <c r="B131" s="354" t="s">
        <v>512</v>
      </c>
      <c r="C131" s="114"/>
      <c r="D131" s="111"/>
    </row>
    <row r="132" spans="1:5" s="57" customFormat="1" ht="23.25">
      <c r="A132" s="111"/>
      <c r="B132" s="354" t="s">
        <v>513</v>
      </c>
      <c r="C132" s="114"/>
      <c r="D132" s="111"/>
    </row>
    <row r="133" spans="1:5" s="57" customFormat="1" ht="23.25">
      <c r="A133" s="111">
        <v>160530315</v>
      </c>
      <c r="B133" s="236" t="s">
        <v>514</v>
      </c>
      <c r="C133" s="114">
        <v>115193081</v>
      </c>
      <c r="D133" s="111">
        <v>160568362</v>
      </c>
    </row>
    <row r="134" spans="1:5" s="57" customFormat="1" ht="23.25">
      <c r="A134" s="111">
        <v>36864608</v>
      </c>
      <c r="B134" s="50" t="s">
        <v>515</v>
      </c>
      <c r="C134" s="114">
        <v>11181000</v>
      </c>
      <c r="D134" s="111">
        <v>66660496.641000003</v>
      </c>
    </row>
    <row r="135" spans="1:5" s="57" customFormat="1" ht="23.25">
      <c r="A135" s="176">
        <f>SUM(A133:A134)</f>
        <v>197394923</v>
      </c>
      <c r="B135" s="242" t="s">
        <v>516</v>
      </c>
      <c r="C135" s="176">
        <f>SUM(C133:C134)</f>
        <v>126374081</v>
      </c>
      <c r="D135" s="176">
        <f>SUM(D133:D134)</f>
        <v>227228858.641</v>
      </c>
    </row>
    <row r="136" spans="1:5" s="57" customFormat="1" ht="23.25">
      <c r="A136" s="410"/>
      <c r="B136" s="245"/>
      <c r="C136" s="410"/>
      <c r="D136" s="410"/>
    </row>
    <row r="137" spans="1:5" s="57" customFormat="1">
      <c r="A137"/>
      <c r="B137" s="58" t="s">
        <v>517</v>
      </c>
      <c r="C137"/>
      <c r="D137"/>
      <c r="E137" s="93"/>
    </row>
    <row r="138" spans="1:5" s="57" customFormat="1">
      <c r="A138"/>
      <c r="B138"/>
      <c r="C138"/>
      <c r="D138"/>
      <c r="E138"/>
    </row>
    <row r="139" spans="1:5" s="57" customFormat="1">
      <c r="A139"/>
      <c r="B139"/>
      <c r="C139"/>
      <c r="D139"/>
      <c r="E139"/>
    </row>
    <row r="140" spans="1:5" s="57" customFormat="1">
      <c r="A140"/>
      <c r="B140"/>
      <c r="C140"/>
      <c r="D140"/>
      <c r="E140"/>
    </row>
    <row r="141" spans="1:5" s="57" customFormat="1">
      <c r="A141"/>
      <c r="B141"/>
      <c r="C141"/>
      <c r="D141"/>
      <c r="E141"/>
    </row>
    <row r="142" spans="1:5" s="57" customFormat="1">
      <c r="A142"/>
      <c r="B142"/>
      <c r="C142"/>
      <c r="D142"/>
      <c r="E142"/>
    </row>
    <row r="143" spans="1:5" s="57" customFormat="1" ht="23.25">
      <c r="A143" s="402" t="s">
        <v>453</v>
      </c>
      <c r="B143" s="403"/>
      <c r="C143" s="403"/>
      <c r="D143" s="403"/>
    </row>
    <row r="144" spans="1:5" s="57" customFormat="1" ht="26.25">
      <c r="A144" s="184" t="s">
        <v>518</v>
      </c>
      <c r="B144" s="92"/>
      <c r="C144" s="92"/>
      <c r="D144" s="92"/>
    </row>
    <row r="145" spans="1:4" s="93" customFormat="1" ht="26.25">
      <c r="A145" s="91" t="s">
        <v>244</v>
      </c>
      <c r="B145" s="92"/>
      <c r="C145" s="92"/>
      <c r="D145" s="92"/>
    </row>
    <row r="146" spans="1:4" s="57" customFormat="1" ht="21.75">
      <c r="A146" s="4"/>
      <c r="B146" s="4"/>
      <c r="C146" s="4"/>
      <c r="D146" s="6" t="s">
        <v>94</v>
      </c>
    </row>
    <row r="147" spans="1:4" s="57" customFormat="1" ht="21.75">
      <c r="A147" s="95" t="s">
        <v>172</v>
      </c>
      <c r="B147" s="64"/>
      <c r="C147" s="97" t="s">
        <v>4</v>
      </c>
      <c r="D147" s="213"/>
    </row>
    <row r="148" spans="1:4" s="57" customFormat="1" ht="26.25">
      <c r="A148" s="386" t="s">
        <v>5</v>
      </c>
      <c r="B148" s="99" t="s">
        <v>6</v>
      </c>
      <c r="C148" s="100" t="s">
        <v>7</v>
      </c>
      <c r="D148" s="100" t="s">
        <v>8</v>
      </c>
    </row>
    <row r="149" spans="1:4" s="57" customFormat="1" ht="21.75">
      <c r="A149" s="322">
        <v>2011</v>
      </c>
      <c r="B149" s="404"/>
      <c r="C149" s="103"/>
      <c r="D149" s="103"/>
    </row>
    <row r="150" spans="1:4" s="57" customFormat="1" ht="23.25">
      <c r="A150" s="185"/>
      <c r="B150" s="408" t="s">
        <v>519</v>
      </c>
      <c r="C150" s="414"/>
      <c r="D150" s="199"/>
    </row>
    <row r="151" spans="1:4" s="57" customFormat="1" ht="23.25">
      <c r="A151" s="111">
        <v>13027923</v>
      </c>
      <c r="B151" s="50" t="s">
        <v>520</v>
      </c>
      <c r="C151" s="114">
        <v>17793943</v>
      </c>
      <c r="D151" s="111">
        <v>24307715.653999999</v>
      </c>
    </row>
    <row r="152" spans="1:4" s="57" customFormat="1" ht="23.25">
      <c r="A152" s="111">
        <v>200000000</v>
      </c>
      <c r="B152" s="50" t="s">
        <v>521</v>
      </c>
      <c r="C152" s="381" t="s">
        <v>61</v>
      </c>
      <c r="D152" s="381" t="s">
        <v>61</v>
      </c>
    </row>
    <row r="153" spans="1:4" s="57" customFormat="1" ht="23.25">
      <c r="A153" s="176">
        <f>SUM(A151:A152)</f>
        <v>213027923</v>
      </c>
      <c r="B153" s="377" t="s">
        <v>522</v>
      </c>
      <c r="C153" s="176">
        <f>SUM(C151:C152)</f>
        <v>17793943</v>
      </c>
      <c r="D153" s="176">
        <f>SUM(D151:D152)</f>
        <v>24307715.653999999</v>
      </c>
    </row>
    <row r="154" spans="1:4" s="57" customFormat="1" ht="23.25">
      <c r="A154" s="111"/>
      <c r="B154" s="390" t="s">
        <v>523</v>
      </c>
      <c r="C154" s="114"/>
      <c r="D154" s="111"/>
    </row>
    <row r="155" spans="1:4" s="57" customFormat="1" ht="23.25">
      <c r="A155" s="111"/>
      <c r="B155" s="354" t="s">
        <v>524</v>
      </c>
      <c r="C155" s="114"/>
      <c r="D155" s="111"/>
    </row>
    <row r="156" spans="1:4" s="57" customFormat="1" ht="23.25">
      <c r="A156" s="111">
        <v>156165861</v>
      </c>
      <c r="B156" s="50" t="s">
        <v>525</v>
      </c>
      <c r="C156" s="114">
        <v>100453840</v>
      </c>
      <c r="D156" s="111">
        <v>186956025.935</v>
      </c>
    </row>
    <row r="157" spans="1:4" s="57" customFormat="1" ht="23.25">
      <c r="A157" s="111">
        <v>4630000</v>
      </c>
      <c r="B157" s="50" t="s">
        <v>526</v>
      </c>
      <c r="C157" s="114">
        <v>4690670</v>
      </c>
      <c r="D157" s="111">
        <v>4620800</v>
      </c>
    </row>
    <row r="158" spans="1:4" s="57" customFormat="1" ht="23.25">
      <c r="A158" s="111">
        <v>2169341</v>
      </c>
      <c r="B158" s="50" t="s">
        <v>527</v>
      </c>
      <c r="C158" s="114">
        <v>1676015</v>
      </c>
      <c r="D158" s="111">
        <v>3015793.7749999999</v>
      </c>
    </row>
    <row r="159" spans="1:4" s="57" customFormat="1" ht="23.25">
      <c r="A159" s="111">
        <v>36109367</v>
      </c>
      <c r="B159" s="50" t="s">
        <v>528</v>
      </c>
      <c r="C159" s="114">
        <v>40057847</v>
      </c>
      <c r="D159" s="111">
        <v>46466176.461000003</v>
      </c>
    </row>
    <row r="160" spans="1:4" s="57" customFormat="1" ht="23.25">
      <c r="A160" s="111">
        <v>8643337</v>
      </c>
      <c r="B160" s="50" t="s">
        <v>529</v>
      </c>
      <c r="C160" s="114">
        <v>8737106</v>
      </c>
      <c r="D160" s="111">
        <v>7796273.2369999997</v>
      </c>
    </row>
    <row r="161" spans="1:4" s="57" customFormat="1" ht="23.25">
      <c r="A161" s="176">
        <f>SUM(A156:A160)</f>
        <v>207717906</v>
      </c>
      <c r="B161" s="242" t="s">
        <v>530</v>
      </c>
      <c r="C161" s="407">
        <f>SUM(C156:C160)</f>
        <v>155615478</v>
      </c>
      <c r="D161" s="176">
        <f>SUM(D156:D160)</f>
        <v>248855069.40799999</v>
      </c>
    </row>
    <row r="162" spans="1:4" s="57" customFormat="1" ht="23.25">
      <c r="A162" s="111"/>
      <c r="B162" s="354" t="s">
        <v>531</v>
      </c>
      <c r="C162" s="114"/>
      <c r="D162" s="111"/>
    </row>
    <row r="163" spans="1:4" s="57" customFormat="1" ht="23.25">
      <c r="A163" s="111">
        <v>685320</v>
      </c>
      <c r="B163" s="50" t="s">
        <v>532</v>
      </c>
      <c r="C163" s="114">
        <v>603112</v>
      </c>
      <c r="D163" s="114">
        <v>663112</v>
      </c>
    </row>
    <row r="164" spans="1:4" s="57" customFormat="1" ht="23.25">
      <c r="A164" s="111">
        <v>550000</v>
      </c>
      <c r="B164" s="50" t="s">
        <v>533</v>
      </c>
      <c r="C164" s="114">
        <v>600000</v>
      </c>
      <c r="D164" s="111">
        <v>542500</v>
      </c>
    </row>
    <row r="165" spans="1:4" s="57" customFormat="1" ht="23.25">
      <c r="A165" s="111">
        <v>274805</v>
      </c>
      <c r="B165" s="50" t="s">
        <v>534</v>
      </c>
      <c r="C165" s="381" t="s">
        <v>61</v>
      </c>
      <c r="D165" s="111">
        <v>367792.87599999999</v>
      </c>
    </row>
    <row r="166" spans="1:4" s="57" customFormat="1" ht="23.25">
      <c r="A166" s="176">
        <f>SUM(A163:A165)</f>
        <v>1510125</v>
      </c>
      <c r="B166" s="242" t="s">
        <v>535</v>
      </c>
      <c r="C166" s="176">
        <f>SUM(C163:C165)</f>
        <v>1203112</v>
      </c>
      <c r="D166" s="176">
        <f>SUM(D163:D165)</f>
        <v>1573404.8759999999</v>
      </c>
    </row>
    <row r="167" spans="1:4" s="57" customFormat="1" ht="23.25">
      <c r="A167" s="111"/>
      <c r="B167" s="354" t="s">
        <v>536</v>
      </c>
      <c r="C167" s="114"/>
      <c r="D167" s="111"/>
    </row>
    <row r="168" spans="1:4" s="57" customFormat="1" ht="23.25">
      <c r="A168" s="111">
        <v>306239</v>
      </c>
      <c r="B168" s="112" t="s">
        <v>537</v>
      </c>
      <c r="C168" s="114">
        <v>1510</v>
      </c>
      <c r="D168" s="111">
        <v>221361.3</v>
      </c>
    </row>
    <row r="169" spans="1:4" s="57" customFormat="1" ht="23.25">
      <c r="A169" s="111">
        <v>13602131</v>
      </c>
      <c r="B169" s="50" t="s">
        <v>538</v>
      </c>
      <c r="C169" s="381" t="s">
        <v>61</v>
      </c>
      <c r="D169" s="111">
        <v>17750</v>
      </c>
    </row>
    <row r="170" spans="1:4" s="57" customFormat="1" ht="23.25">
      <c r="A170" s="176">
        <f>SUM(A168:A169)</f>
        <v>13908370</v>
      </c>
      <c r="B170" s="242" t="s">
        <v>539</v>
      </c>
      <c r="C170" s="176">
        <f>SUM(C168:C169)</f>
        <v>1510</v>
      </c>
      <c r="D170" s="176">
        <f>SUM(D168:D169)</f>
        <v>239111.3</v>
      </c>
    </row>
    <row r="171" spans="1:4" s="57" customFormat="1" ht="23.25">
      <c r="A171" s="111"/>
      <c r="B171" s="354" t="s">
        <v>540</v>
      </c>
      <c r="C171" s="114"/>
      <c r="D171" s="111"/>
    </row>
    <row r="172" spans="1:4" s="57" customFormat="1" ht="23.25">
      <c r="A172" s="111">
        <v>21695263</v>
      </c>
      <c r="B172" s="50" t="s">
        <v>541</v>
      </c>
      <c r="C172" s="111">
        <v>23000000</v>
      </c>
      <c r="D172" s="111">
        <v>17258732.638999999</v>
      </c>
    </row>
    <row r="173" spans="1:4" s="57" customFormat="1" ht="23.25">
      <c r="A173" s="176">
        <f>SUM(A172)</f>
        <v>21695263</v>
      </c>
      <c r="B173" s="242" t="s">
        <v>542</v>
      </c>
      <c r="C173" s="176">
        <f>SUM(C172)</f>
        <v>23000000</v>
      </c>
      <c r="D173" s="176">
        <f>SUM(D172)</f>
        <v>17258732.638999999</v>
      </c>
    </row>
    <row r="174" spans="1:4" s="57" customFormat="1" ht="23.25">
      <c r="A174" s="111"/>
      <c r="B174" s="354" t="s">
        <v>543</v>
      </c>
      <c r="C174" s="114"/>
      <c r="D174" s="111"/>
    </row>
    <row r="175" spans="1:4" s="57" customFormat="1" ht="23.25">
      <c r="A175" s="111">
        <v>283577</v>
      </c>
      <c r="B175" s="50" t="s">
        <v>544</v>
      </c>
      <c r="C175" s="114">
        <v>282160</v>
      </c>
      <c r="D175" s="111">
        <v>339402</v>
      </c>
    </row>
    <row r="176" spans="1:4" s="57" customFormat="1" ht="23.25">
      <c r="A176" s="176">
        <f>SUM(A175)</f>
        <v>283577</v>
      </c>
      <c r="B176" s="242" t="s">
        <v>545</v>
      </c>
      <c r="C176" s="407">
        <f>SUM(C175)</f>
        <v>282160</v>
      </c>
      <c r="D176" s="176">
        <f>SUM(D175)</f>
        <v>339402</v>
      </c>
    </row>
    <row r="177" spans="1:4" s="57" customFormat="1" ht="23.25">
      <c r="A177" s="111"/>
      <c r="B177" s="354" t="s">
        <v>546</v>
      </c>
      <c r="C177" s="114"/>
      <c r="D177" s="111"/>
    </row>
    <row r="178" spans="1:4" s="57" customFormat="1" ht="23.25">
      <c r="A178" s="111">
        <v>5816309</v>
      </c>
      <c r="B178" s="50" t="s">
        <v>547</v>
      </c>
      <c r="C178" s="114">
        <v>5686497</v>
      </c>
      <c r="D178" s="111">
        <v>7108159.3219999997</v>
      </c>
    </row>
    <row r="179" spans="1:4" s="57" customFormat="1" ht="23.25">
      <c r="A179" s="111">
        <v>1499887</v>
      </c>
      <c r="B179" s="50" t="s">
        <v>548</v>
      </c>
      <c r="C179" s="114">
        <v>1733761</v>
      </c>
      <c r="D179" s="111">
        <v>1594904.0249999999</v>
      </c>
    </row>
    <row r="180" spans="1:4" s="57" customFormat="1" ht="23.25">
      <c r="A180" s="111">
        <v>3854770</v>
      </c>
      <c r="B180" s="50" t="s">
        <v>549</v>
      </c>
      <c r="C180" s="114">
        <v>3558979</v>
      </c>
      <c r="D180" s="111">
        <v>5795105.4689999996</v>
      </c>
    </row>
    <row r="181" spans="1:4" s="57" customFormat="1" ht="23.25">
      <c r="A181" s="176">
        <f>SUM(A178:A180)</f>
        <v>11170966</v>
      </c>
      <c r="B181" s="231" t="s">
        <v>550</v>
      </c>
      <c r="C181" s="407">
        <f>SUM(C178:C180)</f>
        <v>10979237</v>
      </c>
      <c r="D181" s="176">
        <f>SUM(D178:D180)</f>
        <v>14498168.816</v>
      </c>
    </row>
    <row r="182" spans="1:4" s="57" customFormat="1" ht="23.25">
      <c r="A182" s="415"/>
      <c r="B182" s="416" t="s">
        <v>551</v>
      </c>
      <c r="C182" s="417"/>
      <c r="D182" s="415"/>
    </row>
    <row r="183" spans="1:4" s="57" customFormat="1" ht="23.25">
      <c r="A183" s="121">
        <f>SUM(A135+A153+A161+A166+A170+A173+A176+A181)</f>
        <v>666709053</v>
      </c>
      <c r="B183" s="418" t="s">
        <v>552</v>
      </c>
      <c r="C183" s="121">
        <f>SUM(C135+C153+C161+C166+C170+C173+C176+C181)</f>
        <v>335249521</v>
      </c>
      <c r="D183" s="121">
        <f>SUM(D135+D153+D161+D166+D170+D173+D176+D181)</f>
        <v>534300463.33399999</v>
      </c>
    </row>
    <row r="184" spans="1:4" s="57" customFormat="1" ht="23.25">
      <c r="A184" s="419" t="s">
        <v>61</v>
      </c>
      <c r="B184" s="416" t="s">
        <v>553</v>
      </c>
      <c r="C184" s="420">
        <v>555000000</v>
      </c>
      <c r="D184" s="113" t="s">
        <v>61</v>
      </c>
    </row>
    <row r="185" spans="1:4" s="57" customFormat="1" ht="23.25">
      <c r="A185" s="176">
        <f>SUM(A39+A129+A183)</f>
        <v>3186886709</v>
      </c>
      <c r="B185" s="377" t="s">
        <v>554</v>
      </c>
      <c r="C185" s="407">
        <f>SUM(C39+C129+C183+C184)</f>
        <v>3475000000</v>
      </c>
      <c r="D185" s="176">
        <f>SUM(D39+D129+D183)</f>
        <v>3503288785.4179997</v>
      </c>
    </row>
    <row r="186" spans="1:4" s="57" customFormat="1" ht="23.25">
      <c r="A186" s="197"/>
      <c r="B186" s="421"/>
      <c r="C186" s="197"/>
      <c r="D186" s="197"/>
    </row>
    <row r="187" spans="1:4">
      <c r="B187" s="58" t="s">
        <v>555</v>
      </c>
    </row>
  </sheetData>
  <mergeCells count="14">
    <mergeCell ref="C148:C149"/>
    <mergeCell ref="D148:D149"/>
    <mergeCell ref="C57:C58"/>
    <mergeCell ref="D57:D58"/>
    <mergeCell ref="A98:D98"/>
    <mergeCell ref="C103:C104"/>
    <mergeCell ref="D103:D104"/>
    <mergeCell ref="A143:D143"/>
    <mergeCell ref="A1:D1"/>
    <mergeCell ref="C6:C7"/>
    <mergeCell ref="D6:D7"/>
    <mergeCell ref="A45:D45"/>
    <mergeCell ref="A47:D47"/>
    <mergeCell ref="A52:D5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15</vt:i4>
      </vt:variant>
    </vt:vector>
  </HeadingPairs>
  <TitlesOfParts>
    <vt:vector size="15" baseType="lpstr">
      <vt:lpstr>1</vt:lpstr>
      <vt:lpstr>2</vt:lpstr>
      <vt:lpstr>2.1</vt:lpstr>
      <vt:lpstr>2.2</vt:lpstr>
      <vt:lpstr>3</vt:lpstr>
      <vt:lpstr>3.1</vt:lpstr>
      <vt:lpstr>4</vt:lpstr>
      <vt:lpstr>4.1</vt:lpstr>
      <vt:lpstr>4.2</vt:lpstr>
      <vt:lpstr>5</vt:lpstr>
      <vt:lpstr>5.1</vt:lpstr>
      <vt:lpstr>5.2</vt:lpstr>
      <vt:lpstr>6</vt:lpstr>
      <vt:lpstr>6.1</vt:lpstr>
      <vt:lpstr>6.2</vt:lpstr>
    </vt:vector>
  </TitlesOfParts>
  <Company>MOF</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Khaled nasser Al-hadramy</dc:creator>
  <cp:lastModifiedBy>Khaled nasser Al-hadramy</cp:lastModifiedBy>
  <dcterms:created xsi:type="dcterms:W3CDTF">2013-12-16T12:26:58Z</dcterms:created>
  <dcterms:modified xsi:type="dcterms:W3CDTF">2013-12-16T12:54:19Z</dcterms:modified>
</cp:coreProperties>
</file>